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d.docs.live.net/09795f51b852318c/1. PreSales Handbook/Website Content/"/>
    </mc:Choice>
  </mc:AlternateContent>
  <xr:revisionPtr revIDLastSave="4252" documentId="11_72F15770897B4C828A8E0FFD373DE58FEC0C401E" xr6:coauthVersionLast="47" xr6:coauthVersionMax="47" xr10:uidLastSave="{05EF8BCA-2FA8-4A70-83D2-66FBBBA2A1B6}"/>
  <bookViews>
    <workbookView xWindow="8" yWindow="8" windowWidth="21585" windowHeight="13665" tabRatio="863" xr2:uid="{00000000-000D-0000-FFFF-FFFF00000000}"/>
  </bookViews>
  <sheets>
    <sheet name="Pre-BANT Assessment" sheetId="1" r:id="rId1"/>
    <sheet name="BANT Assessment" sheetId="4" r:id="rId2"/>
    <sheet name="Formulars" sheetId="2" r:id="rId3"/>
    <sheet name="Industries" sheetId="3" state="hidden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2" i="1" l="1"/>
  <c r="H42" i="1" s="1"/>
  <c r="E34" i="1"/>
  <c r="H34" i="1" s="1"/>
  <c r="E33" i="1"/>
  <c r="H33" i="1" s="1"/>
  <c r="E32" i="1"/>
  <c r="H32" i="1" s="1"/>
  <c r="E31" i="1"/>
  <c r="H31" i="1" s="1"/>
  <c r="E35" i="1"/>
  <c r="H35" i="1" s="1"/>
  <c r="C57" i="1"/>
  <c r="C56" i="1"/>
  <c r="E47" i="4"/>
  <c r="H47" i="4" s="1"/>
  <c r="E33" i="4"/>
  <c r="H33" i="4" s="1"/>
  <c r="E29" i="4"/>
  <c r="H29" i="4" s="1"/>
  <c r="E28" i="4"/>
  <c r="H28" i="4" s="1"/>
  <c r="E27" i="4"/>
  <c r="H27" i="4" s="1"/>
  <c r="E34" i="4"/>
  <c r="H34" i="4" s="1"/>
  <c r="E35" i="4"/>
  <c r="H35" i="4" s="1"/>
  <c r="E36" i="4"/>
  <c r="H36" i="4" s="1"/>
  <c r="E40" i="4"/>
  <c r="H40" i="4" s="1"/>
  <c r="E41" i="4"/>
  <c r="H41" i="4" s="1"/>
  <c r="E42" i="4"/>
  <c r="H42" i="4" s="1"/>
  <c r="E43" i="4"/>
  <c r="H43" i="4" s="1"/>
  <c r="E48" i="4"/>
  <c r="H48" i="4" s="1"/>
  <c r="E49" i="4"/>
  <c r="H49" i="4" s="1"/>
  <c r="E50" i="4"/>
  <c r="H50" i="4" s="1"/>
  <c r="C8" i="4"/>
  <c r="C9" i="4"/>
  <c r="C10" i="4"/>
  <c r="C11" i="4"/>
  <c r="C7" i="4"/>
  <c r="D13" i="4"/>
  <c r="C13" i="4"/>
  <c r="E21" i="4"/>
  <c r="H21" i="4" s="1"/>
  <c r="D54" i="4" s="1"/>
  <c r="G54" i="4" s="1"/>
  <c r="E23" i="1"/>
  <c r="H23" i="1" s="1"/>
  <c r="D54" i="1" s="1"/>
  <c r="G54" i="1" s="1"/>
  <c r="E43" i="1"/>
  <c r="H43" i="1" s="1"/>
  <c r="E41" i="1"/>
  <c r="H41" i="1" s="1"/>
  <c r="E47" i="1"/>
  <c r="H47" i="1" s="1"/>
  <c r="E15" i="1"/>
  <c r="H15" i="1" s="1"/>
  <c r="D55" i="4" s="1"/>
  <c r="G55" i="4" s="1"/>
  <c r="E36" i="1"/>
  <c r="H36" i="1" s="1"/>
  <c r="E30" i="1"/>
  <c r="H30" i="1" s="1"/>
  <c r="E46" i="1"/>
  <c r="H46" i="1" s="1"/>
  <c r="E45" i="1"/>
  <c r="H45" i="1" s="1"/>
  <c r="E44" i="1"/>
  <c r="H44" i="1" s="1"/>
  <c r="J41" i="1" l="1"/>
  <c r="D57" i="1" s="1"/>
  <c r="G57" i="1" s="1"/>
  <c r="J30" i="1"/>
  <c r="D56" i="1" s="1"/>
  <c r="G56" i="1" s="1"/>
  <c r="D55" i="1"/>
  <c r="G55" i="1" s="1"/>
  <c r="J40" i="4"/>
  <c r="D59" i="4" s="1"/>
  <c r="G59" i="4" s="1"/>
  <c r="J47" i="4"/>
  <c r="D60" i="4" s="1"/>
  <c r="G60" i="4" s="1"/>
  <c r="J33" i="4"/>
  <c r="D58" i="4" s="1"/>
  <c r="G58" i="4" s="1"/>
  <c r="J27" i="4"/>
  <c r="D57" i="4" s="1"/>
  <c r="G57" i="4" s="1"/>
  <c r="I54" i="1" l="1"/>
  <c r="C60" i="1" s="1"/>
  <c r="D56" i="4" l="1"/>
  <c r="G56" i="4" s="1"/>
  <c r="I54" i="4" s="1"/>
  <c r="C64" i="4" s="1"/>
</calcChain>
</file>

<file path=xl/sharedStrings.xml><?xml version="1.0" encoding="utf-8"?>
<sst xmlns="http://schemas.openxmlformats.org/spreadsheetml/2006/main" count="375" uniqueCount="174">
  <si>
    <t>Stage 10 GTM Pre-BANT Qualification Framework</t>
  </si>
  <si>
    <t xml:space="preserve">SDR Pre-Research </t>
  </si>
  <si>
    <t xml:space="preserve">Please check upfront on google, D&amp;B, Salesforce to get info and have some starting discussions </t>
  </si>
  <si>
    <t>Company</t>
  </si>
  <si>
    <t>HQ</t>
  </si>
  <si>
    <t>Industry</t>
  </si>
  <si>
    <t xml:space="preserve">What is the company´s annual revenue </t>
  </si>
  <si>
    <t>Question</t>
  </si>
  <si>
    <t>Assessment</t>
  </si>
  <si>
    <t>Comment/Evidence</t>
  </si>
  <si>
    <t>Value</t>
  </si>
  <si>
    <t>Weight</t>
  </si>
  <si>
    <t>High Score</t>
  </si>
  <si>
    <t>Score</t>
  </si>
  <si>
    <t>Yes</t>
  </si>
  <si>
    <t>Customer Contacts</t>
  </si>
  <si>
    <t>Contact Name</t>
  </si>
  <si>
    <t>Title</t>
  </si>
  <si>
    <t>LinkedIn Link</t>
  </si>
  <si>
    <t xml:space="preserve">Contact Level </t>
  </si>
  <si>
    <t>Board of Directors</t>
  </si>
  <si>
    <t>Projetct: Pain Points/ Requirements/ Business Impact/ Justification for investment? KPI / Business levers</t>
  </si>
  <si>
    <r>
      <t xml:space="preserve">Question: 
</t>
    </r>
    <r>
      <rPr>
        <sz val="12"/>
        <color rgb="FF000000"/>
        <rFont val="Calibri"/>
        <family val="2"/>
        <scheme val="minor"/>
      </rPr>
      <t xml:space="preserve">“Could you tell me more about your current processes or challenges related to [specific area]?”
“How do you currently handle [specific task or process]?”
“Are there any specific challenges you face when it comes to [industry-specific issue]?” </t>
    </r>
  </si>
  <si>
    <t>SDR/BDR BANT</t>
  </si>
  <si>
    <t>Threshold</t>
  </si>
  <si>
    <t>Avg Score</t>
  </si>
  <si>
    <r>
      <t xml:space="preserve">Budget: </t>
    </r>
    <r>
      <rPr>
        <sz val="12"/>
        <color rgb="FF000000"/>
        <rFont val="Calibri"/>
        <family val="2"/>
        <scheme val="minor"/>
      </rPr>
      <t>Is there Budget allocated for this project?</t>
    </r>
  </si>
  <si>
    <r>
      <t xml:space="preserve">Authority: </t>
    </r>
    <r>
      <rPr>
        <sz val="12"/>
        <color rgb="FF000000"/>
        <rFont val="Calibri"/>
        <family val="2"/>
        <scheme val="minor"/>
      </rPr>
      <t>Buying Group/ involved in your decision-making process</t>
    </r>
  </si>
  <si>
    <r>
      <rPr>
        <b/>
        <sz val="12"/>
        <color rgb="FF000000"/>
        <rFont val="Calibri"/>
        <family val="2"/>
        <scheme val="minor"/>
      </rPr>
      <t>Needs</t>
    </r>
    <r>
      <rPr>
        <sz val="12"/>
        <color rgb="FF000000"/>
        <rFont val="Calibri"/>
        <family val="2"/>
        <scheme val="minor"/>
      </rPr>
      <t xml:space="preserve">: Do we have a decent solution fit and can we fullfil the requirements? </t>
    </r>
  </si>
  <si>
    <r>
      <rPr>
        <b/>
        <sz val="12"/>
        <color rgb="FF000000"/>
        <rFont val="Calibri"/>
        <family val="2"/>
        <scheme val="minor"/>
      </rPr>
      <t>Time</t>
    </r>
    <r>
      <rPr>
        <sz val="12"/>
        <color rgb="FF000000"/>
        <rFont val="Calibri"/>
        <family val="2"/>
        <scheme val="minor"/>
      </rPr>
      <t>: When do you want to go live/ timeline</t>
    </r>
  </si>
  <si>
    <t>&lt;6 months</t>
  </si>
  <si>
    <r>
      <t xml:space="preserve">RFX: </t>
    </r>
    <r>
      <rPr>
        <sz val="12"/>
        <color rgb="FF000000"/>
        <rFont val="Calibri"/>
        <family val="2"/>
        <scheme val="minor"/>
      </rPr>
      <t>Is there a RFI, RFP or RFQ planned or how you see the next steps process wize?</t>
    </r>
  </si>
  <si>
    <t>Yes included in RFX before</t>
  </si>
  <si>
    <t xml:space="preserve">Do you have a strategic partner you are working with? If so, who? </t>
  </si>
  <si>
    <r>
      <rPr>
        <b/>
        <sz val="12"/>
        <color rgb="FF000000"/>
        <rFont val="Calibri"/>
        <family val="2"/>
        <scheme val="minor"/>
      </rPr>
      <t>Competitive Landscape</t>
    </r>
    <r>
      <rPr>
        <sz val="12"/>
        <color rgb="FF000000"/>
        <rFont val="Calibri"/>
        <family val="2"/>
        <scheme val="minor"/>
      </rPr>
      <t>: Are there any competitors already being considered by the prospect?</t>
    </r>
  </si>
  <si>
    <r>
      <rPr>
        <b/>
        <sz val="12"/>
        <color rgb="FF000000"/>
        <rFont val="Calibri"/>
        <family val="2"/>
        <scheme val="minor"/>
      </rPr>
      <t>ERP</t>
    </r>
    <r>
      <rPr>
        <sz val="12"/>
        <color rgb="FF000000"/>
        <rFont val="Calibri"/>
        <family val="2"/>
        <scheme val="minor"/>
      </rPr>
      <t xml:space="preserve">: What ERP System do you use? SAP, Oracle, Multiple </t>
    </r>
  </si>
  <si>
    <t>No</t>
  </si>
  <si>
    <r>
      <rPr>
        <b/>
        <sz val="12"/>
        <color rgb="FF000000"/>
        <rFont val="Calibri"/>
        <family val="2"/>
        <scheme val="minor"/>
      </rPr>
      <t>Volumes</t>
    </r>
    <r>
      <rPr>
        <sz val="12"/>
        <color rgb="FF000000"/>
        <rFont val="Calibri"/>
        <family val="2"/>
        <scheme val="minor"/>
      </rPr>
      <t xml:space="preserve">: Does the prospect have a decent amount of volumes to make a solution valuable? </t>
    </r>
  </si>
  <si>
    <t>more than 100k</t>
  </si>
  <si>
    <r>
      <rPr>
        <b/>
        <sz val="12"/>
        <color rgb="FF000000"/>
        <rFont val="Calibri"/>
        <family val="2"/>
        <scheme val="minor"/>
      </rPr>
      <t>Global Presence</t>
    </r>
    <r>
      <rPr>
        <sz val="12"/>
        <color rgb="FF000000"/>
        <rFont val="Calibri"/>
        <family val="2"/>
        <scheme val="minor"/>
      </rPr>
      <t>: Does the prospect operate in multiple countries, requiring complex, global content management?</t>
    </r>
  </si>
  <si>
    <r>
      <rPr>
        <b/>
        <sz val="12"/>
        <color rgb="FF000000"/>
        <rFont val="Calibri"/>
        <family val="2"/>
        <scheme val="minor"/>
      </rPr>
      <t>Volumes</t>
    </r>
    <r>
      <rPr>
        <sz val="12"/>
        <color rgb="FF000000"/>
        <rFont val="Calibri"/>
        <family val="2"/>
        <scheme val="minor"/>
      </rPr>
      <t>: Does the prospect have a decent amount of countries involved to make a solution valuable?</t>
    </r>
  </si>
  <si>
    <t>&gt; 10 countries</t>
  </si>
  <si>
    <r>
      <rPr>
        <b/>
        <sz val="12"/>
        <color rgb="FF000000"/>
        <rFont val="Calibri"/>
        <family val="2"/>
        <scheme val="minor"/>
      </rPr>
      <t>Process Digitalization</t>
    </r>
    <r>
      <rPr>
        <sz val="12"/>
        <color rgb="FF000000"/>
        <rFont val="Calibri"/>
        <family val="2"/>
        <scheme val="minor"/>
      </rPr>
      <t>: Is the prospect's workflow fully digital, hybrid, or predominantly manual?</t>
    </r>
  </si>
  <si>
    <t>Manual - XLS,….</t>
  </si>
  <si>
    <t xml:space="preserve">SDR Summary Notes  </t>
  </si>
  <si>
    <t>Additional Comments:</t>
  </si>
  <si>
    <t xml:space="preserve">Summary </t>
  </si>
  <si>
    <t>Topic</t>
  </si>
  <si>
    <t>Contact Level</t>
  </si>
  <si>
    <t>Summary from the Pre-BANT</t>
  </si>
  <si>
    <t>Summary from the SDR/ BDR GTM Quick Assesment</t>
  </si>
  <si>
    <t>Calculation Summary:</t>
  </si>
  <si>
    <t>Recommendation:</t>
  </si>
  <si>
    <t>Stage 20 BANT Qualification Framework</t>
  </si>
  <si>
    <t>SDR Pre-Research Information</t>
  </si>
  <si>
    <t xml:space="preserve">ASD BANT GTM Quick Assesment </t>
  </si>
  <si>
    <t>Budget</t>
  </si>
  <si>
    <t>Is there a confirmed reasonable budget assigned to this initiative?</t>
  </si>
  <si>
    <t>Don´t know</t>
  </si>
  <si>
    <t>Is this a planned project with an active project team?</t>
  </si>
  <si>
    <t>Do we know their budgeting process, especially around building feasibility/business cases (opex vs. capex)?</t>
  </si>
  <si>
    <t>Authority</t>
  </si>
  <si>
    <t>Does the initiative have Executive Level sponsorship? Please provide the name(s).</t>
  </si>
  <si>
    <t>Am I talking to a coach and have I discussed BANT with them? Please provide the name.</t>
  </si>
  <si>
    <t>Have we learned who the economic buyer is and what the buying/decision making process is? Please name and list the criteria.</t>
  </si>
  <si>
    <t>Strong</t>
  </si>
  <si>
    <t>Need</t>
  </si>
  <si>
    <t>How well do we understand what problems are to be solved? Please describe.</t>
  </si>
  <si>
    <t>Good Understanding</t>
  </si>
  <si>
    <t>Can we provide unique value? Please describe how.</t>
  </si>
  <si>
    <t>How well does our solution or the integration of processes fit the problem(s) identified?</t>
  </si>
  <si>
    <t>Excellent</t>
  </si>
  <si>
    <t>Are there indicators of a compelling event that is driving the Buyer's NEEDS? (i.e. missed SLA's, customer dissatisfaction, business dissatisfaction, cost reductions, etc. - see Compelling Event Tab for additional examples)</t>
  </si>
  <si>
    <t>Timing</t>
  </si>
  <si>
    <t>Is the company planning for this initiative in the next 12 months?</t>
  </si>
  <si>
    <t>Is there a strong incumbent that may be challenging to uproot and win against (column fodder)?</t>
  </si>
  <si>
    <t>Are there indicators of a compelling event that is driving the Buyer's to act NOW? (i.e. missed SLA's, customer dissatisfaction, business dissatisfaction, cost reductions, etc. - see Compelling Event Tab for additional examples)</t>
  </si>
  <si>
    <t>When do we think we can close the first deal?</t>
  </si>
  <si>
    <t>Summary BANT Budget</t>
  </si>
  <si>
    <t>Summary BANT Authority</t>
  </si>
  <si>
    <t>Summary BANT Need</t>
  </si>
  <si>
    <t>Summary BANT Timing</t>
  </si>
  <si>
    <t>Summary from the BANT</t>
  </si>
  <si>
    <t>Decision:</t>
  </si>
  <si>
    <t>Rating</t>
  </si>
  <si>
    <t>Point</t>
  </si>
  <si>
    <t>Point Inverted</t>
  </si>
  <si>
    <t>Points Inverted</t>
  </si>
  <si>
    <t>Solution Area</t>
  </si>
  <si>
    <t>&lt; 10 Users</t>
  </si>
  <si>
    <t>below 50k</t>
  </si>
  <si>
    <t>only 1 country</t>
  </si>
  <si>
    <t>Manual</t>
  </si>
  <si>
    <t>agree</t>
  </si>
  <si>
    <t>good</t>
  </si>
  <si>
    <t>complex</t>
  </si>
  <si>
    <t>incubate</t>
  </si>
  <si>
    <t>GTM</t>
  </si>
  <si>
    <t>10-50 Users</t>
  </si>
  <si>
    <t>50-100k</t>
  </si>
  <si>
    <t>2- 10 countries</t>
  </si>
  <si>
    <t>Infrequent</t>
  </si>
  <si>
    <t>neutral</t>
  </si>
  <si>
    <t>Neutral</t>
  </si>
  <si>
    <t>establish</t>
  </si>
  <si>
    <t>Legacy - point solution</t>
  </si>
  <si>
    <t>Logistics</t>
  </si>
  <si>
    <t>&gt; 50 Users</t>
  </si>
  <si>
    <t xml:space="preserve">Automated freuqently </t>
  </si>
  <si>
    <t xml:space="preserve">disagree </t>
  </si>
  <si>
    <t>not really</t>
  </si>
  <si>
    <t>Not really</t>
  </si>
  <si>
    <t>core</t>
  </si>
  <si>
    <t>Siloed - partially automated</t>
  </si>
  <si>
    <t>GTM + Logistics</t>
  </si>
  <si>
    <t>Automated 24/7</t>
  </si>
  <si>
    <t>definitely not</t>
  </si>
  <si>
    <t>Definitely not</t>
  </si>
  <si>
    <t>protect</t>
  </si>
  <si>
    <t>Automated &amp; Integrated</t>
  </si>
  <si>
    <t>retire</t>
  </si>
  <si>
    <t>No plans so far</t>
  </si>
  <si>
    <t>No not invited before</t>
  </si>
  <si>
    <t>Yes will be invited</t>
  </si>
  <si>
    <t>C-Suite</t>
  </si>
  <si>
    <t>6-12 month</t>
  </si>
  <si>
    <t>Upper Management</t>
  </si>
  <si>
    <t>&gt; 12 month</t>
  </si>
  <si>
    <t>Middle Management</t>
  </si>
  <si>
    <t>Entry-Level Employees</t>
  </si>
  <si>
    <t>I do not know</t>
  </si>
  <si>
    <t>BANT Formulars</t>
  </si>
  <si>
    <t>Column1</t>
  </si>
  <si>
    <t>Low</t>
  </si>
  <si>
    <t>No Partner</t>
  </si>
  <si>
    <t>Some Understanding</t>
  </si>
  <si>
    <t>No Understanding</t>
  </si>
  <si>
    <t>Good</t>
  </si>
  <si>
    <t>Poor</t>
  </si>
  <si>
    <t>Industries</t>
  </si>
  <si>
    <t>Industry Factor</t>
  </si>
  <si>
    <t>Aerospace &amp; Defense</t>
  </si>
  <si>
    <t>Agriculture</t>
  </si>
  <si>
    <t>Apparel, Footwear</t>
  </si>
  <si>
    <t>Automotive</t>
  </si>
  <si>
    <t>Business and Financial Services</t>
  </si>
  <si>
    <t>Carrier</t>
  </si>
  <si>
    <t>Carriers</t>
  </si>
  <si>
    <t>CPG</t>
  </si>
  <si>
    <t>Department Stores, Shopping Centers &amp; Superstores</t>
  </si>
  <si>
    <t>Education</t>
  </si>
  <si>
    <t>F&amp;B</t>
  </si>
  <si>
    <t>Industrial Manufacturing</t>
  </si>
  <si>
    <t>LSP</t>
  </si>
  <si>
    <t>Medical Devices</t>
  </si>
  <si>
    <t>Oil &amp; Gas &amp; Chemicals</t>
  </si>
  <si>
    <t>Other &amp; Non-Profit</t>
  </si>
  <si>
    <t>Pharma and Biotech</t>
  </si>
  <si>
    <t>Retail</t>
  </si>
  <si>
    <t>Retail (Non-Mfg)</t>
  </si>
  <si>
    <t>Semiconductor</t>
  </si>
  <si>
    <t>Software</t>
  </si>
  <si>
    <t>Technology Devices</t>
  </si>
  <si>
    <t>Telecom &amp; Network</t>
  </si>
  <si>
    <t>Transportation &amp; Logistics</t>
  </si>
  <si>
    <r>
      <rPr>
        <b/>
        <sz val="12"/>
        <color theme="1"/>
        <rFont val="Calibri"/>
        <family val="2"/>
        <scheme val="minor"/>
      </rPr>
      <t>Why Qualification is Crucial:</t>
    </r>
    <r>
      <rPr>
        <sz val="12"/>
        <color theme="1"/>
        <rFont val="Calibri"/>
        <family val="2"/>
        <scheme val="minor"/>
      </rPr>
      <t xml:space="preserve">
Qualification is the critical first step in the sales process that ensures alignment between a prospect's needs and the solution offered. It's about maximizing efficiency, targeting the right opportunities, and setting the stage for successful implementations and long-term customer relationships. Proper qualification:
- Saves time and resources by focusing on high-potential opportunities.
- Enhances win rates by targeting fits that align with solution strengths.
- Ensures customer success by delivering solutions that meet their needs.
</t>
    </r>
  </si>
  <si>
    <t xml:space="preserve">SDR/Functional Quick Assesment </t>
  </si>
  <si>
    <r>
      <t>Compliance Solutions in Place</t>
    </r>
    <r>
      <rPr>
        <sz val="12"/>
        <color rgb="FF000000"/>
        <rFont val="Calibri"/>
        <family val="2"/>
        <scheme val="minor"/>
      </rPr>
      <t xml:space="preserve">: Do they have competitive Solutions in place? </t>
    </r>
  </si>
  <si>
    <t xml:space="preserve">Summary from the Functional Quick Assessment </t>
  </si>
  <si>
    <t xml:space="preserve">[Vendor] History  (including SF links or other comments) </t>
  </si>
  <si>
    <t>What's the level of [Vendor]'s involvement with a supporting partner?</t>
  </si>
  <si>
    <t>Summary client using [Vendor] already</t>
  </si>
  <si>
    <t>Existing [Vendor] footprint: Do we have a existing [Vendor] solution in place?</t>
  </si>
  <si>
    <t xml:space="preserve">Existing [Vendor] footprint: Do we have a existing [Vendor] solution in place?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</si>
</sst>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36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6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4" tint="0.39997558519241921"/>
      </bottom>
      <diagonal/>
    </border>
  </borders>
  <cellStyleXfs count="2">
    <xf numFmtId="0" fontId="0" fillId="0" borderId="0"/>
    <xf numFmtId="0" fontId="8" fillId="0" borderId="0"/>
  </cellStyleXfs>
  <cellXfs count="98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2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1" xfId="0" applyBorder="1"/>
    <xf numFmtId="0" fontId="2" fillId="0" borderId="1" xfId="0" applyFont="1" applyBorder="1" applyAlignment="1">
      <alignment horizontal="right" vertical="center" wrapText="1"/>
    </xf>
    <xf numFmtId="0" fontId="3" fillId="2" borderId="7" xfId="0" applyFont="1" applyFill="1" applyBorder="1" applyAlignment="1">
      <alignment wrapText="1"/>
    </xf>
    <xf numFmtId="0" fontId="1" fillId="2" borderId="1" xfId="0" applyFont="1" applyFill="1" applyBorder="1"/>
    <xf numFmtId="0" fontId="2" fillId="2" borderId="9" xfId="0" applyFont="1" applyFill="1" applyBorder="1" applyAlignment="1">
      <alignment horizontal="left" vertical="center" wrapText="1"/>
    </xf>
    <xf numFmtId="0" fontId="1" fillId="0" borderId="0" xfId="0" applyFont="1" applyAlignment="1">
      <alignment vertical="top" wrapText="1"/>
    </xf>
    <xf numFmtId="0" fontId="0" fillId="0" borderId="11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9" xfId="0" applyBorder="1"/>
    <xf numFmtId="0" fontId="0" fillId="0" borderId="14" xfId="0" applyBorder="1"/>
    <xf numFmtId="0" fontId="0" fillId="0" borderId="4" xfId="0" applyBorder="1"/>
    <xf numFmtId="0" fontId="0" fillId="0" borderId="3" xfId="0" applyBorder="1"/>
    <xf numFmtId="0" fontId="0" fillId="0" borderId="2" xfId="0" applyBorder="1"/>
    <xf numFmtId="16" fontId="0" fillId="0" borderId="4" xfId="0" applyNumberFormat="1" applyBorder="1"/>
    <xf numFmtId="0" fontId="0" fillId="0" borderId="8" xfId="0" applyBorder="1"/>
    <xf numFmtId="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0" fillId="0" borderId="0" xfId="0" applyNumberFormat="1"/>
    <xf numFmtId="9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9" fontId="1" fillId="3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9" fontId="4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9" fontId="1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7" borderId="2" xfId="0" applyFill="1" applyBorder="1"/>
    <xf numFmtId="0" fontId="0" fillId="7" borderId="4" xfId="0" applyFill="1" applyBorder="1"/>
    <xf numFmtId="0" fontId="0" fillId="0" borderId="15" xfId="0" applyBorder="1"/>
    <xf numFmtId="0" fontId="11" fillId="6" borderId="14" xfId="0" applyFont="1" applyFill="1" applyBorder="1"/>
    <xf numFmtId="0" fontId="11" fillId="6" borderId="9" xfId="0" applyFont="1" applyFill="1" applyBorder="1"/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1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9" fontId="1" fillId="0" borderId="5" xfId="0" applyNumberFormat="1" applyFont="1" applyBorder="1" applyAlignment="1">
      <alignment horizontal="center" vertical="center" wrapText="1"/>
    </xf>
    <xf numFmtId="9" fontId="1" fillId="0" borderId="6" xfId="0" applyNumberFormat="1" applyFont="1" applyBorder="1" applyAlignment="1">
      <alignment horizontal="center" vertical="center" wrapText="1"/>
    </xf>
    <xf numFmtId="9" fontId="1" fillId="0" borderId="7" xfId="0" applyNumberFormat="1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9" fontId="1" fillId="0" borderId="2" xfId="0" applyNumberFormat="1" applyFont="1" applyBorder="1" applyAlignment="1">
      <alignment horizontal="center" vertical="center" wrapText="1"/>
    </xf>
    <xf numFmtId="9" fontId="1" fillId="0" borderId="3" xfId="0" applyNumberFormat="1" applyFont="1" applyBorder="1" applyAlignment="1">
      <alignment horizontal="center" vertical="center" wrapText="1"/>
    </xf>
    <xf numFmtId="9" fontId="1" fillId="0" borderId="4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9" fontId="1" fillId="0" borderId="5" xfId="0" applyNumberFormat="1" applyFont="1" applyBorder="1" applyAlignment="1">
      <alignment horizontal="center" vertical="center"/>
    </xf>
    <xf numFmtId="9" fontId="1" fillId="0" borderId="6" xfId="0" applyNumberFormat="1" applyFont="1" applyBorder="1" applyAlignment="1">
      <alignment horizontal="center" vertical="center"/>
    </xf>
    <xf numFmtId="9" fontId="1" fillId="0" borderId="7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8B4105F9-524D-4BE1-A970-F1C0D046D055}"/>
  </cellStyles>
  <dxfs count="16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1E5B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resales-handbook.com/avada_portfolio/functional-discovery/" TargetMode="External"/><Relationship Id="rId1" Type="http://schemas.openxmlformats.org/officeDocument/2006/relationships/hyperlink" Target="#'BANT Assessment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resales-handbook.com/avada_portfolio/functional-discovery/" TargetMode="External"/><Relationship Id="rId2" Type="http://schemas.openxmlformats.org/officeDocument/2006/relationships/hyperlink" Target="https://e2open-my.sharepoint.com/:p:/r/personal/kate_davies_e2open_com/Documents/Microsoft%20Teams%20Chat%20Files/Indicative_Pricing%20Update_04182024%202.pptx?d=w2d3166f8000448b399beb7b4fdc8af1e&amp;csf=1&amp;web=1&amp;e=cewdAg" TargetMode="External"/><Relationship Id="rId1" Type="http://schemas.openxmlformats.org/officeDocument/2006/relationships/hyperlink" Target="#'Pre-BANT Assessment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1350064</xdr:colOff>
      <xdr:row>4</xdr:row>
      <xdr:rowOff>91109</xdr:rowOff>
    </xdr:from>
    <xdr:to>
      <xdr:col>6</xdr:col>
      <xdr:colOff>298173</xdr:colOff>
      <xdr:row>9</xdr:row>
      <xdr:rowOff>207066</xdr:rowOff>
    </xdr:to>
    <xdr:sp macro="" textlink="">
      <xdr:nvSpPr>
        <xdr:cNvPr id="3" name="Speech Bubble: Rectangle 2">
          <a:extLst>
            <a:ext uri="{FF2B5EF4-FFF2-40B4-BE49-F238E27FC236}">
              <a16:creationId xmlns:a16="http://schemas.microsoft.com/office/drawing/2014/main" id="{E2586602-0ADD-546E-5634-4CFE009507A0}"/>
            </a:ext>
          </a:extLst>
        </xdr:cNvPr>
        <xdr:cNvSpPr/>
      </xdr:nvSpPr>
      <xdr:spPr>
        <a:xfrm>
          <a:off x="9814890" y="5052392"/>
          <a:ext cx="3188805" cy="1466022"/>
        </a:xfrm>
        <a:prstGeom prst="wedgeRectCallout">
          <a:avLst>
            <a:gd name="adj1" fmla="val -89664"/>
            <a:gd name="adj2" fmla="val 51766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2000"/>
            <a:t>Please</a:t>
          </a:r>
          <a:r>
            <a:rPr lang="en-GB" sz="2000" baseline="0"/>
            <a:t> only fill out the cadet coloured boxes </a:t>
          </a:r>
          <a:endParaRPr lang="en-GB" sz="2000"/>
        </a:p>
      </xdr:txBody>
    </xdr:sp>
    <xdr:clientData/>
  </xdr:twoCellAnchor>
  <xdr:twoCellAnchor>
    <xdr:from>
      <xdr:col>8</xdr:col>
      <xdr:colOff>295275</xdr:colOff>
      <xdr:row>60</xdr:row>
      <xdr:rowOff>142875</xdr:rowOff>
    </xdr:from>
    <xdr:to>
      <xdr:col>12</xdr:col>
      <xdr:colOff>224459</xdr:colOff>
      <xdr:row>69</xdr:row>
      <xdr:rowOff>99391</xdr:rowOff>
    </xdr:to>
    <xdr:sp macro="" textlink="">
      <xdr:nvSpPr>
        <xdr:cNvPr id="6" name="Rechteckige Legende 3">
          <a:extLst>
            <a:ext uri="{FF2B5EF4-FFF2-40B4-BE49-F238E27FC236}">
              <a16:creationId xmlns:a16="http://schemas.microsoft.com/office/drawing/2014/main" id="{A6E5C4D9-3E35-4669-8804-B42338590DC5}"/>
            </a:ext>
            <a:ext uri="{147F2762-F138-4A5C-976F-8EAC2B608ADB}">
              <a16:predDERef xmlns:a16="http://schemas.microsoft.com/office/drawing/2014/main" pred="{E2586602-0ADD-546E-5634-4CFE009507A0}"/>
            </a:ext>
          </a:extLst>
        </xdr:cNvPr>
        <xdr:cNvSpPr/>
      </xdr:nvSpPr>
      <xdr:spPr>
        <a:xfrm>
          <a:off x="14574492" y="23996788"/>
          <a:ext cx="3192532" cy="1803538"/>
        </a:xfrm>
        <a:prstGeom prst="wedgeRectCallout">
          <a:avLst>
            <a:gd name="adj1" fmla="val -84994"/>
            <a:gd name="adj2" fmla="val -70718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2000"/>
            <a:t>This indicates</a:t>
          </a:r>
          <a:r>
            <a:rPr lang="en-GB" sz="2000" baseline="0"/>
            <a:t> based on historical information and criteria based mathematical evaluation if it is worth going forward or not </a:t>
          </a:r>
          <a:endParaRPr lang="en-GB" sz="2000"/>
        </a:p>
      </xdr:txBody>
    </xdr:sp>
    <xdr:clientData/>
  </xdr:twoCellAnchor>
  <xdr:twoCellAnchor>
    <xdr:from>
      <xdr:col>10</xdr:col>
      <xdr:colOff>472523</xdr:colOff>
      <xdr:row>35</xdr:row>
      <xdr:rowOff>30232</xdr:rowOff>
    </xdr:from>
    <xdr:to>
      <xdr:col>15</xdr:col>
      <xdr:colOff>53838</xdr:colOff>
      <xdr:row>41</xdr:row>
      <xdr:rowOff>235226</xdr:rowOff>
    </xdr:to>
    <xdr:sp macro="" textlink="">
      <xdr:nvSpPr>
        <xdr:cNvPr id="7" name="Rechteckige Legende 3">
          <a:extLst>
            <a:ext uri="{FF2B5EF4-FFF2-40B4-BE49-F238E27FC236}">
              <a16:creationId xmlns:a16="http://schemas.microsoft.com/office/drawing/2014/main" id="{D11E25AD-7D6E-43E3-B51C-842977E9DFD7}"/>
            </a:ext>
            <a:ext uri="{147F2762-F138-4A5C-976F-8EAC2B608ADB}">
              <a16:predDERef xmlns:a16="http://schemas.microsoft.com/office/drawing/2014/main" pred="{E2586602-0ADD-546E-5634-4CFE009507A0}"/>
            </a:ext>
          </a:extLst>
        </xdr:cNvPr>
        <xdr:cNvSpPr/>
      </xdr:nvSpPr>
      <xdr:spPr>
        <a:xfrm>
          <a:off x="16242610" y="16173036"/>
          <a:ext cx="3192532" cy="1803538"/>
        </a:xfrm>
        <a:prstGeom prst="wedgeRectCallout">
          <a:avLst>
            <a:gd name="adj1" fmla="val -228203"/>
            <a:gd name="adj2" fmla="val -3669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2000"/>
            <a:t>This is</a:t>
          </a:r>
          <a:r>
            <a:rPr lang="en-GB" sz="2000" baseline="0"/>
            <a:t> a example for your product but please either delete it or change it to your needs. </a:t>
          </a:r>
          <a:endParaRPr lang="en-GB" sz="2000"/>
        </a:p>
      </xdr:txBody>
    </xdr:sp>
    <xdr:clientData/>
  </xdr:twoCellAnchor>
  <xdr:twoCellAnchor>
    <xdr:from>
      <xdr:col>4</xdr:col>
      <xdr:colOff>588065</xdr:colOff>
      <xdr:row>1</xdr:row>
      <xdr:rowOff>115957</xdr:rowOff>
    </xdr:from>
    <xdr:to>
      <xdr:col>8</xdr:col>
      <xdr:colOff>41413</xdr:colOff>
      <xdr:row>1</xdr:row>
      <xdr:rowOff>687457</xdr:rowOff>
    </xdr:to>
    <xdr:sp macro="" textlink="">
      <xdr:nvSpPr>
        <xdr:cNvPr id="8" name="Rectangle: Rounded Corners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D81F6A-089F-4B32-B9DF-C2C2C2622EA1}"/>
            </a:ext>
          </a:extLst>
        </xdr:cNvPr>
        <xdr:cNvSpPr/>
      </xdr:nvSpPr>
      <xdr:spPr>
        <a:xfrm>
          <a:off x="11653630" y="1151283"/>
          <a:ext cx="2667000" cy="571500"/>
        </a:xfrm>
        <a:prstGeom prst="roundRect">
          <a:avLst/>
        </a:prstGeom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2000"/>
            <a:t>ASD BANT</a:t>
          </a:r>
        </a:p>
      </xdr:txBody>
    </xdr:sp>
    <xdr:clientData/>
  </xdr:twoCellAnchor>
  <xdr:twoCellAnchor>
    <xdr:from>
      <xdr:col>1</xdr:col>
      <xdr:colOff>57977</xdr:colOff>
      <xdr:row>2</xdr:row>
      <xdr:rowOff>281609</xdr:rowOff>
    </xdr:from>
    <xdr:to>
      <xdr:col>2</xdr:col>
      <xdr:colOff>2352260</xdr:colOff>
      <xdr:row>3</xdr:row>
      <xdr:rowOff>356152</xdr:rowOff>
    </xdr:to>
    <xdr:sp macro="" textlink="">
      <xdr:nvSpPr>
        <xdr:cNvPr id="9" name="Rectangle: Rounded Corners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3B1BF03-0C5E-4877-8B84-7B8D52CD56FB}"/>
            </a:ext>
          </a:extLst>
        </xdr:cNvPr>
        <xdr:cNvSpPr/>
      </xdr:nvSpPr>
      <xdr:spPr>
        <a:xfrm>
          <a:off x="414129" y="4803913"/>
          <a:ext cx="7296979" cy="571500"/>
        </a:xfrm>
        <a:prstGeom prst="roundRect">
          <a:avLst/>
        </a:prstGeom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2000"/>
            <a:t>Learn how to do a proper Discovery?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488673</xdr:colOff>
      <xdr:row>8</xdr:row>
      <xdr:rowOff>8282</xdr:rowOff>
    </xdr:from>
    <xdr:to>
      <xdr:col>4</xdr:col>
      <xdr:colOff>554934</xdr:colOff>
      <xdr:row>8</xdr:row>
      <xdr:rowOff>579782</xdr:rowOff>
    </xdr:to>
    <xdr:sp macro="" textlink="">
      <xdr:nvSpPr>
        <xdr:cNvPr id="3" name="Rectangle: Rounded Corner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D834EC4-45AA-4BB5-A5CA-FFE4A34DD592}"/>
            </a:ext>
          </a:extLst>
        </xdr:cNvPr>
        <xdr:cNvSpPr/>
      </xdr:nvSpPr>
      <xdr:spPr>
        <a:xfrm>
          <a:off x="7901608" y="3395869"/>
          <a:ext cx="2667000" cy="571500"/>
        </a:xfrm>
        <a:prstGeom prst="roundRect">
          <a:avLst/>
        </a:prstGeom>
        <a:solidFill>
          <a:srgbClr val="1E5B67"/>
        </a:solidFill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2000"/>
            <a:t>SDR Summary</a:t>
          </a:r>
        </a:p>
      </xdr:txBody>
    </xdr:sp>
    <xdr:clientData/>
  </xdr:twoCellAnchor>
  <xdr:twoCellAnchor>
    <xdr:from>
      <xdr:col>5</xdr:col>
      <xdr:colOff>770285</xdr:colOff>
      <xdr:row>10</xdr:row>
      <xdr:rowOff>422413</xdr:rowOff>
    </xdr:from>
    <xdr:to>
      <xdr:col>10</xdr:col>
      <xdr:colOff>16568</xdr:colOff>
      <xdr:row>13</xdr:row>
      <xdr:rowOff>314739</xdr:rowOff>
    </xdr:to>
    <xdr:sp macro="" textlink="">
      <xdr:nvSpPr>
        <xdr:cNvPr id="2" name="Speech Bubble: Rectangle 1">
          <a:extLst>
            <a:ext uri="{FF2B5EF4-FFF2-40B4-BE49-F238E27FC236}">
              <a16:creationId xmlns:a16="http://schemas.microsoft.com/office/drawing/2014/main" id="{2AA243FF-E5B9-4507-AF3B-7D8655617A81}"/>
            </a:ext>
          </a:extLst>
        </xdr:cNvPr>
        <xdr:cNvSpPr/>
      </xdr:nvSpPr>
      <xdr:spPr>
        <a:xfrm>
          <a:off x="11545959" y="4986130"/>
          <a:ext cx="3188805" cy="1466022"/>
        </a:xfrm>
        <a:prstGeom prst="wedgeRectCallout">
          <a:avLst>
            <a:gd name="adj1" fmla="val -178235"/>
            <a:gd name="adj2" fmla="val 104873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2000"/>
            <a:t>Please</a:t>
          </a:r>
          <a:r>
            <a:rPr lang="en-GB" sz="2000" baseline="0"/>
            <a:t> only fill out the blue coloured boxes </a:t>
          </a:r>
          <a:endParaRPr lang="en-GB" sz="2000"/>
        </a:p>
      </xdr:txBody>
    </xdr:sp>
    <xdr:clientData/>
  </xdr:twoCellAnchor>
  <xdr:twoCellAnchor>
    <xdr:from>
      <xdr:col>10</xdr:col>
      <xdr:colOff>74543</xdr:colOff>
      <xdr:row>26</xdr:row>
      <xdr:rowOff>107674</xdr:rowOff>
    </xdr:from>
    <xdr:to>
      <xdr:col>11</xdr:col>
      <xdr:colOff>289889</xdr:colOff>
      <xdr:row>28</xdr:row>
      <xdr:rowOff>33129</xdr:rowOff>
    </xdr:to>
    <xdr:sp macro="" textlink="">
      <xdr:nvSpPr>
        <xdr:cNvPr id="4" name="Rectangle: Rounded Corner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2526EFA-F4CC-405C-9915-1449DE3306BB}"/>
            </a:ext>
          </a:extLst>
        </xdr:cNvPr>
        <xdr:cNvSpPr/>
      </xdr:nvSpPr>
      <xdr:spPr>
        <a:xfrm>
          <a:off x="14792739" y="11007587"/>
          <a:ext cx="1283802" cy="323020"/>
        </a:xfrm>
        <a:prstGeom prst="roundRect">
          <a:avLst/>
        </a:prstGeom>
      </xdr:spPr>
      <xdr:style>
        <a:lnRef idx="3">
          <a:schemeClr val="lt1"/>
        </a:lnRef>
        <a:fillRef idx="1">
          <a:schemeClr val="accent3"/>
        </a:fillRef>
        <a:effectRef idx="1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200"/>
            <a:t>Indicative Pricing</a:t>
          </a:r>
        </a:p>
      </xdr:txBody>
    </xdr:sp>
    <xdr:clientData/>
  </xdr:twoCellAnchor>
  <xdr:twoCellAnchor>
    <xdr:from>
      <xdr:col>0</xdr:col>
      <xdr:colOff>323021</xdr:colOff>
      <xdr:row>2</xdr:row>
      <xdr:rowOff>157369</xdr:rowOff>
    </xdr:from>
    <xdr:to>
      <xdr:col>3</xdr:col>
      <xdr:colOff>207065</xdr:colOff>
      <xdr:row>2</xdr:row>
      <xdr:rowOff>728868</xdr:rowOff>
    </xdr:to>
    <xdr:sp macro="" textlink="">
      <xdr:nvSpPr>
        <xdr:cNvPr id="5" name="Rectangle: Rounded Corner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627EC0C-078A-4357-8D3F-78685DA6BB0E}"/>
            </a:ext>
          </a:extLst>
        </xdr:cNvPr>
        <xdr:cNvSpPr/>
      </xdr:nvSpPr>
      <xdr:spPr>
        <a:xfrm>
          <a:off x="323021" y="2228021"/>
          <a:ext cx="7296979" cy="571499"/>
        </a:xfrm>
        <a:prstGeom prst="roundRect">
          <a:avLst/>
        </a:prstGeom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2000"/>
            <a:t>Learn how to do a proper Discovery? 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592390A-668B-4F4C-82C6-481B187CD9AE}" name="Yes_No" displayName="Yes_No" ref="B3:D6" totalsRowShown="0" headerRowDxfId="167" headerRowBorderDxfId="166" tableBorderDxfId="165" totalsRowBorderDxfId="164">
  <autoFilter ref="B3:D6" xr:uid="{C592390A-668B-4F4C-82C6-481B187CD9AE}"/>
  <tableColumns count="3">
    <tableColumn id="1" xr3:uid="{50E3DE7A-1E8C-4F48-BD4E-FC572DA83971}" name="Rating" dataDxfId="163"/>
    <tableColumn id="3" xr3:uid="{D50B47C9-8E15-4D2E-A48E-7969EABA0BDC}" name="Point" dataDxfId="162"/>
    <tableColumn id="2" xr3:uid="{93D92595-9F9C-490A-A4FA-BA0BFD770D2F}" name="Point Inverted" dataDxfId="161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2868684B-237C-41AC-9181-BEE7713C4553}" name="Maturity" displayName="Maturity" ref="AG3:AI7" totalsRowShown="0" headerRowDxfId="112" headerRowBorderDxfId="111" tableBorderDxfId="110" totalsRowBorderDxfId="109">
  <autoFilter ref="AG3:AI7" xr:uid="{2868684B-237C-41AC-9181-BEE7713C4553}"/>
  <tableColumns count="3">
    <tableColumn id="1" xr3:uid="{25B6B8A1-A42B-4761-8388-9C206114A29E}" name="Rating" dataDxfId="108"/>
    <tableColumn id="3" xr3:uid="{A3C53E47-3728-43C2-AC5B-5FE244C64A6F}" name="Point" dataDxfId="107"/>
    <tableColumn id="2" xr3:uid="{EF38FA0E-702A-4D34-881C-EBF9E5F7718C}" name="Points Inverted" dataDxfId="106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733806A-A9B9-4775-B4C5-FA29E0290469}" name="Maturity8" displayName="Maturity8" ref="AK3:AM7" totalsRowShown="0" headerRowDxfId="105" headerRowBorderDxfId="104" tableBorderDxfId="103" totalsRowBorderDxfId="102">
  <autoFilter ref="AK3:AM7" xr:uid="{2733806A-A9B9-4775-B4C5-FA29E0290469}"/>
  <tableColumns count="3">
    <tableColumn id="1" xr3:uid="{2F47EBEC-C091-4ADE-97D9-20B45A725D33}" name="Solution Area" dataDxfId="101"/>
    <tableColumn id="3" xr3:uid="{199C49B9-E0AD-4B6B-84A0-32170CA6F256}" name="Point" dataDxfId="100"/>
    <tableColumn id="2" xr3:uid="{39465D97-866A-4434-A393-521E3AE19A75}" name="Points Inverted" dataDxfId="99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6CD9C7D8-EB4F-421B-80B7-A2D628EA54A2}" name="GoLive" displayName="GoLive" ref="P13:R17" totalsRowShown="0" headerRowDxfId="98" headerRowBorderDxfId="97" tableBorderDxfId="96" totalsRowBorderDxfId="95">
  <autoFilter ref="P13:R17" xr:uid="{6CD9C7D8-EB4F-421B-80B7-A2D628EA54A2}"/>
  <tableColumns count="3">
    <tableColumn id="1" xr3:uid="{5763C9C7-8857-443F-AD52-1120506C6025}" name="Rating" dataDxfId="94"/>
    <tableColumn id="3" xr3:uid="{AF76E5C6-CFD6-4F28-AA27-3B033A0E5ED1}" name="Point" dataDxfId="93"/>
    <tableColumn id="2" xr3:uid="{0DEA6222-1687-43D1-B7C5-C387F43A836C}" name="Points Inverted" dataDxfId="92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4D0B0C69-4B3C-4D77-A91A-CEEC724B7339}" name="Automation15" displayName="Automation15" ref="P21:R25" totalsRowShown="0" headerRowDxfId="91" headerRowBorderDxfId="90" tableBorderDxfId="89" totalsRowBorderDxfId="88">
  <autoFilter ref="P21:R25" xr:uid="{4D0B0C69-4B3C-4D77-A91A-CEEC724B7339}"/>
  <tableColumns count="3">
    <tableColumn id="1" xr3:uid="{DBE2D0B1-5287-4732-BAB7-B0AA472C11EF}" name="Rating" dataDxfId="87"/>
    <tableColumn id="3" xr3:uid="{526D6A6E-0DF8-4B37-9AF8-68156662052D}" name="Point" dataDxfId="86"/>
    <tableColumn id="2" xr3:uid="{45C7817E-950F-4CBE-AA90-AE557607D8E3}" name="Points Inverted" dataDxfId="85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5B3AD677-1AAD-4762-AFB0-87D57433FAA8}" name="Management" displayName="Management" ref="P28:Q34" totalsRowShown="0" headerRowDxfId="84" headerRowBorderDxfId="83" tableBorderDxfId="82" totalsRowBorderDxfId="81">
  <autoFilter ref="P28:Q34" xr:uid="{5B3AD677-1AAD-4762-AFB0-87D57433FAA8}"/>
  <tableColumns count="2">
    <tableColumn id="1" xr3:uid="{4344F1E3-E193-4BD2-B973-D10613B8DEBF}" name="Rating" dataDxfId="80"/>
    <tableColumn id="2" xr3:uid="{FEA70436-0261-45C7-AA53-DB25B34BEFF1}" name="Point" dataDxfId="79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36F11FEA-B38F-4584-9D41-16177F2470F8}" name="BANT_YES_NO_DK" displayName="BANT_YES_NO_DK" ref="B40:D43" totalsRowShown="0" headerRowDxfId="78" headerRowBorderDxfId="77" tableBorderDxfId="76" totalsRowBorderDxfId="75">
  <autoFilter ref="B40:D43" xr:uid="{36F11FEA-B38F-4584-9D41-16177F2470F8}"/>
  <tableColumns count="3">
    <tableColumn id="1" xr3:uid="{CF858E3B-C246-4A12-AEAE-4EBC2DE117F4}" name="Rating" dataDxfId="74"/>
    <tableColumn id="3" xr3:uid="{3764D7B6-B8BE-470F-B6D7-FC0F23ADB050}" name="Point" dataDxfId="73"/>
    <tableColumn id="2" xr3:uid="{BC1DA5F7-6E6F-4580-BB4B-EC7AF7DF2430}" name="Column1" dataDxfId="72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479410FA-C7E7-4863-9F32-A53879C60DA4}" name="BANT_STRONG" displayName="BANT_STRONG" ref="B47:D50" totalsRowShown="0" headerRowDxfId="71" headerRowBorderDxfId="70" tableBorderDxfId="69" totalsRowBorderDxfId="68">
  <autoFilter ref="B47:D50" xr:uid="{479410FA-C7E7-4863-9F32-A53879C60DA4}"/>
  <tableColumns count="3">
    <tableColumn id="1" xr3:uid="{FD6A8E3E-E224-4702-A10C-D189493A1BED}" name="Rating" dataDxfId="67"/>
    <tableColumn id="3" xr3:uid="{34A64233-8EDE-4606-87C7-86135F3094F7}" name="Point" dataDxfId="66"/>
    <tableColumn id="2" xr3:uid="{AB32AB84-47E4-4E68-B8E7-AE36E8F4D81C}" name="Column1" dataDxfId="65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637F1201-3588-4076-A452-979DA005F438}" name="BANT_UNDERSTANDING" displayName="BANT_UNDERSTANDING" ref="B53:D56" totalsRowShown="0" headerRowDxfId="64" headerRowBorderDxfId="63" tableBorderDxfId="62" totalsRowBorderDxfId="61">
  <autoFilter ref="B53:D56" xr:uid="{637F1201-3588-4076-A452-979DA005F438}"/>
  <tableColumns count="3">
    <tableColumn id="1" xr3:uid="{5470E949-A865-4CC1-BDEC-DBF41433F8C9}" name="Rating" dataDxfId="60"/>
    <tableColumn id="3" xr3:uid="{A596F64B-C2F1-4BA6-87D9-88AFD4D965EC}" name="Point" dataDxfId="59"/>
    <tableColumn id="2" xr3:uid="{A85BA1B4-9B69-4680-BE57-29B220312EB3}" name="Column1" dataDxfId="58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6CB3825A-9DA2-4A2B-B18B-CFD752305BD9}" name="GOLIVE_TIME" displayName="GOLIVE_TIME" ref="B29:C32" totalsRowShown="0" headerRowDxfId="57" headerRowBorderDxfId="56" tableBorderDxfId="55" totalsRowBorderDxfId="54">
  <autoFilter ref="B29:C32" xr:uid="{6CB3825A-9DA2-4A2B-B18B-CFD752305BD9}"/>
  <tableColumns count="2">
    <tableColumn id="1" xr3:uid="{8C1CC778-E754-4F59-AC2D-2CFD4A9F2238}" name="Rating"/>
    <tableColumn id="2" xr3:uid="{9AF10C0D-96F8-42DF-96D6-6FA83FABF4A2}" name="Point" dataDxfId="53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ECA7DF17-8C2E-49F6-86C0-56BC2EDEA347}" name="BANT_YES_NO" displayName="BANT_YES_NO" ref="F40:H42" totalsRowShown="0" headerRowDxfId="52" headerRowBorderDxfId="51" tableBorderDxfId="50" totalsRowBorderDxfId="49">
  <autoFilter ref="F40:H42" xr:uid="{ECA7DF17-8C2E-49F6-86C0-56BC2EDEA347}"/>
  <tableColumns count="3">
    <tableColumn id="1" xr3:uid="{282DF713-E8F5-4954-96DE-C587EB640859}" name="Rating"/>
    <tableColumn id="2" xr3:uid="{747A7D90-E232-4047-A4A2-7C49911325C9}" name="Point"/>
    <tableColumn id="3" xr3:uid="{2A9916B9-332A-4754-8ED1-F21CCC0813B7}" name="Column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E28F6F2-2B5E-4652-A3E3-50A59C45A57A}" name="User" displayName="User" ref="G3:H6" totalsRowShown="0" headerRowDxfId="160" headerRowBorderDxfId="159" tableBorderDxfId="158" totalsRowBorderDxfId="157">
  <autoFilter ref="G3:H6" xr:uid="{FE28F6F2-2B5E-4652-A3E3-50A59C45A57A}"/>
  <tableColumns count="2">
    <tableColumn id="1" xr3:uid="{D137A36A-2FC4-40EE-B2C2-5BCF5A86AECD}" name="Rating"/>
    <tableColumn id="2" xr3:uid="{E030278C-656C-4E95-BB36-1973ADB1537D}" name="Point" dataDxfId="156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2B5B3E46-4873-4463-8EE7-CDE760D2A6B4}" name="BANT_EXCELENT" displayName="BANT_EXCELENT" ref="B58:D61" totalsRowShown="0" headerRowDxfId="48" headerRowBorderDxfId="47" tableBorderDxfId="46" totalsRowBorderDxfId="45">
  <autoFilter ref="B58:D61" xr:uid="{2B5B3E46-4873-4463-8EE7-CDE760D2A6B4}"/>
  <tableColumns count="3">
    <tableColumn id="1" xr3:uid="{9D5F26A7-02CD-43F3-A70A-F25B80444C72}" name="Rating" dataDxfId="44"/>
    <tableColumn id="3" xr3:uid="{3B48DB4F-21D3-44CC-A45E-C25E4A5A7CDE}" name="Point" dataDxfId="43"/>
    <tableColumn id="2" xr3:uid="{BD03BFC5-48C4-4610-B7F3-D96391433015}" name="Column1" dataDxfId="42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7358214-05BC-44F9-B4F1-609215E44FBD}" name="RFX" displayName="RFX" ref="B13:D17" totalsRowShown="0" headerRowDxfId="41" headerRowBorderDxfId="40" tableBorderDxfId="39" totalsRowBorderDxfId="38">
  <autoFilter ref="B13:D17" xr:uid="{07358214-05BC-44F9-B4F1-609215E44FBD}"/>
  <tableColumns count="3">
    <tableColumn id="1" xr3:uid="{F531EF2C-08A9-4FA0-A927-4CCEF6D86433}" name="Rating" dataDxfId="37"/>
    <tableColumn id="3" xr3:uid="{3BB35852-1E0F-4D83-B31C-10F3E2CC4930}" name="Point" dataDxfId="36"/>
    <tableColumn id="2" xr3:uid="{AD391957-8B1C-45FB-89EB-4B288DFB281D}" name="Points Inverted" dataDxfId="35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E597F65-5376-4928-8A08-3D762D3400A2}" name="Industries" displayName="Industries" ref="A1:B25" totalsRowShown="0" headerRowDxfId="34" headerRowBorderDxfId="33" tableBorderDxfId="32" totalsRowBorderDxfId="31">
  <autoFilter ref="A1:B25" xr:uid="{1E597F65-5376-4928-8A08-3D762D3400A2}"/>
  <tableColumns count="2">
    <tableColumn id="1" xr3:uid="{DE2D415A-DDC9-4B26-9339-1DE4E4284A24}" name="Industries" dataDxfId="30"/>
    <tableColumn id="2" xr3:uid="{A0309622-0E63-425E-84CB-FBDA21A79219}" name="Industry Factor" dataDxfId="29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A6478EC-5C1A-4155-A885-6C8AB9093AD1}" name="Volume" displayName="Volume" ref="J3:K6" totalsRowShown="0" headerRowDxfId="155" headerRowBorderDxfId="154" tableBorderDxfId="153" totalsRowBorderDxfId="152">
  <autoFilter ref="J3:K6" xr:uid="{7A6478EC-5C1A-4155-A885-6C8AB9093AD1}"/>
  <tableColumns count="2">
    <tableColumn id="1" xr3:uid="{BA6A465A-4C8F-42B3-96A2-F3C22E03818E}" name="Rating" dataDxfId="151"/>
    <tableColumn id="2" xr3:uid="{FAE49D38-F91D-4AD8-9125-18C2CB82FD18}" name="Point" dataDxfId="150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9243482-FD9C-4AFD-84EA-A9B31BF282EF}" name="Country" displayName="Country" ref="M3:N6" totalsRowShown="0" headerRowDxfId="149" headerRowBorderDxfId="148" tableBorderDxfId="147" totalsRowBorderDxfId="146">
  <autoFilter ref="M3:N6" xr:uid="{89243482-FD9C-4AFD-84EA-A9B31BF282EF}"/>
  <tableColumns count="2">
    <tableColumn id="1" xr3:uid="{40FA3588-118B-4D16-B747-8CC991195A66}" name="Rating"/>
    <tableColumn id="2" xr3:uid="{6B56187D-9189-4B19-9B68-3820C33B914C}" name="Point" dataDxfId="145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768948A-1D3E-4051-A6E2-BEE007910E1B}" name="Automation" displayName="Automation" ref="P3:R7" totalsRowShown="0" headerRowDxfId="144" headerRowBorderDxfId="143" tableBorderDxfId="142" totalsRowBorderDxfId="141">
  <autoFilter ref="P3:R7" xr:uid="{6768948A-1D3E-4051-A6E2-BEE007910E1B}"/>
  <tableColumns count="3">
    <tableColumn id="1" xr3:uid="{F9FFAA8E-6D6E-4CA7-8EEF-75D7F06CC210}" name="Rating" dataDxfId="140"/>
    <tableColumn id="3" xr3:uid="{6732A543-888E-4AC9-829D-D4BF01728B07}" name="Point" dataDxfId="139"/>
    <tableColumn id="2" xr3:uid="{79EE1648-61A5-43DC-BA86-ABABEBE60D0A}" name="Points Inverted" dataDxfId="138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9E200A7A-45DB-4C87-B2BC-0179B75D4D55}" name="agree" displayName="agree" ref="T3:U6" totalsRowShown="0" headerRowDxfId="137" headerRowBorderDxfId="136" tableBorderDxfId="135" totalsRowBorderDxfId="134">
  <autoFilter ref="T3:U6" xr:uid="{9E200A7A-45DB-4C87-B2BC-0179B75D4D55}"/>
  <tableColumns count="2">
    <tableColumn id="1" xr3:uid="{A0D7B312-EE36-4793-B75E-87DEAE92F951}" name="Rating" dataDxfId="133"/>
    <tableColumn id="2" xr3:uid="{5A3A3845-1DDD-4DBF-9D31-FDED52E54E5D}" name="Point" dataDxfId="132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760581A7-B8C8-44D4-9EA0-464AB4A2288E}" name="good" displayName="good" ref="W3:X7" totalsRowShown="0" headerRowDxfId="131" headerRowBorderDxfId="130" tableBorderDxfId="129" totalsRowBorderDxfId="128">
  <autoFilter ref="W3:X7" xr:uid="{760581A7-B8C8-44D4-9EA0-464AB4A2288E}"/>
  <tableColumns count="2">
    <tableColumn id="1" xr3:uid="{0DB7DAB7-5529-4A98-9F40-879F3A90C4EF}" name="Rating" dataDxfId="127"/>
    <tableColumn id="2" xr3:uid="{B860CF57-DE72-45A8-BD93-7EB1CD7D0831}" name="Point" dataDxfId="126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42C0A9BD-CABA-4A22-9D3D-4E009F7064C1}" name="Table10" displayName="Table10" ref="Z3:AB7" totalsRowShown="0" headerRowDxfId="125" headerRowBorderDxfId="124" tableBorderDxfId="123" totalsRowBorderDxfId="122">
  <autoFilter ref="Z3:AB7" xr:uid="{42C0A9BD-CABA-4A22-9D3D-4E009F7064C1}"/>
  <tableColumns count="3">
    <tableColumn id="1" xr3:uid="{FFE0B48C-759B-44D3-B36B-05A1141B1DC8}" name="Rating" dataDxfId="121"/>
    <tableColumn id="3" xr3:uid="{F8E76B8A-5726-419A-9F26-4525C2AEF8C7}" name="Point" dataDxfId="120"/>
    <tableColumn id="2" xr3:uid="{02601FC3-6E12-4084-BE5D-F1C66C8923E2}" name="Points Inverted" dataDxfId="119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34A31839-91F1-49A3-A64C-C97B0AF78A43}" name="lifecycle" displayName="lifecycle" ref="AD3:AE8" totalsRowShown="0" headerRowDxfId="118" headerRowBorderDxfId="117" tableBorderDxfId="116" totalsRowBorderDxfId="115">
  <autoFilter ref="AD3:AE8" xr:uid="{34A31839-91F1-49A3-A64C-C97B0AF78A43}"/>
  <tableColumns count="2">
    <tableColumn id="1" xr3:uid="{68FD33C7-A338-4A46-93D5-561F3B1351B4}" name="Rating" dataDxfId="114"/>
    <tableColumn id="2" xr3:uid="{9836ACD2-3858-43AC-8204-AF8274A8C857}" name="Point" dataDxfId="11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e2open Excel Theme">
  <a:themeElements>
    <a:clrScheme name="e2open">
      <a:dk1>
        <a:srgbClr val="282828"/>
      </a:dk1>
      <a:lt1>
        <a:sysClr val="window" lastClr="FFFFFF"/>
      </a:lt1>
      <a:dk2>
        <a:srgbClr val="44546A"/>
      </a:dk2>
      <a:lt2>
        <a:srgbClr val="CCCCCC"/>
      </a:lt2>
      <a:accent1>
        <a:srgbClr val="97BABA"/>
      </a:accent1>
      <a:accent2>
        <a:srgbClr val="A3CA8C"/>
      </a:accent2>
      <a:accent3>
        <a:srgbClr val="B9ACE8"/>
      </a:accent3>
      <a:accent4>
        <a:srgbClr val="E8CE96"/>
      </a:accent4>
      <a:accent5>
        <a:srgbClr val="3D8080"/>
      </a:accent5>
      <a:accent6>
        <a:srgbClr val="80994D"/>
      </a:accent6>
      <a:hlink>
        <a:srgbClr val="3D8080"/>
      </a:hlink>
      <a:folHlink>
        <a:srgbClr val="4D307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13" Type="http://schemas.openxmlformats.org/officeDocument/2006/relationships/table" Target="../tables/table13.xml"/><Relationship Id="rId18" Type="http://schemas.openxmlformats.org/officeDocument/2006/relationships/table" Target="../tables/table18.xml"/><Relationship Id="rId3" Type="http://schemas.openxmlformats.org/officeDocument/2006/relationships/table" Target="../tables/table3.xml"/><Relationship Id="rId21" Type="http://schemas.openxmlformats.org/officeDocument/2006/relationships/table" Target="../tables/table21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17" Type="http://schemas.openxmlformats.org/officeDocument/2006/relationships/table" Target="../tables/table17.xml"/><Relationship Id="rId2" Type="http://schemas.openxmlformats.org/officeDocument/2006/relationships/table" Target="../tables/table2.xml"/><Relationship Id="rId16" Type="http://schemas.openxmlformats.org/officeDocument/2006/relationships/table" Target="../tables/table16.xml"/><Relationship Id="rId20" Type="http://schemas.openxmlformats.org/officeDocument/2006/relationships/table" Target="../tables/table20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5" Type="http://schemas.openxmlformats.org/officeDocument/2006/relationships/table" Target="../tables/table5.xml"/><Relationship Id="rId15" Type="http://schemas.openxmlformats.org/officeDocument/2006/relationships/table" Target="../tables/table15.xml"/><Relationship Id="rId10" Type="http://schemas.openxmlformats.org/officeDocument/2006/relationships/table" Target="../tables/table10.xml"/><Relationship Id="rId19" Type="http://schemas.openxmlformats.org/officeDocument/2006/relationships/table" Target="../tables/table19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Relationship Id="rId14" Type="http://schemas.openxmlformats.org/officeDocument/2006/relationships/table" Target="../tables/table1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67"/>
  <sheetViews>
    <sheetView showGridLines="0" tabSelected="1" topLeftCell="A58" zoomScale="70" zoomScaleNormal="70" workbookViewId="0">
      <selection activeCell="B16" sqref="B16"/>
    </sheetView>
  </sheetViews>
  <sheetFormatPr defaultRowHeight="15.75" x14ac:dyDescent="0.5"/>
  <cols>
    <col min="1" max="1" width="5.265625" customWidth="1"/>
    <col min="2" max="2" width="75" style="4" customWidth="1"/>
    <col min="3" max="3" width="46.59765625" style="2" customWidth="1"/>
    <col min="4" max="4" width="39" style="2" customWidth="1"/>
    <col min="5" max="5" width="11.3984375" style="2" customWidth="1"/>
    <col min="6" max="6" width="13.1328125" style="2" customWidth="1"/>
    <col min="7" max="7" width="12.1328125" style="2" customWidth="1"/>
    <col min="8" max="8" width="11.3984375" style="2" customWidth="1"/>
    <col min="9" max="9" width="11.265625" style="2" customWidth="1"/>
    <col min="10" max="10" width="11" style="2" customWidth="1"/>
    <col min="11" max="11" width="16" customWidth="1"/>
    <col min="12" max="12" width="10.59765625" customWidth="1"/>
  </cols>
  <sheetData>
    <row r="1" spans="2:10" ht="81.75" customHeight="1" x14ac:dyDescent="0.45">
      <c r="B1" s="63" t="s">
        <v>0</v>
      </c>
      <c r="C1" s="63"/>
      <c r="D1" s="63"/>
      <c r="E1" s="63"/>
      <c r="F1" s="63"/>
      <c r="G1" s="63"/>
      <c r="H1" s="63"/>
      <c r="I1" s="63"/>
      <c r="J1" s="63"/>
    </row>
    <row r="2" spans="2:10" ht="111" customHeight="1" x14ac:dyDescent="0.5">
      <c r="B2" s="64" t="s">
        <v>165</v>
      </c>
      <c r="C2" s="64"/>
      <c r="D2" s="64"/>
      <c r="F2" s="64"/>
      <c r="G2" s="64"/>
      <c r="H2" s="64"/>
      <c r="I2" s="64"/>
      <c r="J2" s="17"/>
    </row>
    <row r="3" spans="2:10" ht="39" customHeight="1" x14ac:dyDescent="0.5">
      <c r="B3" s="62"/>
      <c r="C3" s="62"/>
      <c r="D3" s="62"/>
      <c r="F3" s="62"/>
      <c r="G3" s="62"/>
      <c r="H3" s="62"/>
      <c r="I3" s="62"/>
      <c r="J3" s="17"/>
    </row>
    <row r="4" spans="2:10" ht="42" customHeight="1" x14ac:dyDescent="0.5">
      <c r="B4" s="62"/>
      <c r="C4" s="62"/>
      <c r="D4" s="62"/>
      <c r="F4" s="62"/>
      <c r="G4" s="62"/>
      <c r="H4" s="62"/>
      <c r="I4" s="62"/>
      <c r="J4" s="17"/>
    </row>
    <row r="5" spans="2:10" ht="16.5" customHeight="1" x14ac:dyDescent="0.5">
      <c r="C5" s="3"/>
      <c r="D5"/>
      <c r="E5"/>
      <c r="F5"/>
      <c r="G5"/>
      <c r="H5"/>
      <c r="I5"/>
      <c r="J5"/>
    </row>
    <row r="6" spans="2:10" ht="16.5" customHeight="1" x14ac:dyDescent="0.45">
      <c r="B6" s="65" t="s">
        <v>1</v>
      </c>
      <c r="C6" s="65"/>
      <c r="D6"/>
      <c r="E6"/>
      <c r="F6"/>
      <c r="G6"/>
      <c r="H6"/>
      <c r="I6"/>
      <c r="J6"/>
    </row>
    <row r="7" spans="2:10" ht="16.5" customHeight="1" x14ac:dyDescent="0.45">
      <c r="B7" s="71" t="s">
        <v>2</v>
      </c>
      <c r="C7" s="71"/>
      <c r="D7"/>
      <c r="E7"/>
      <c r="F7"/>
      <c r="G7"/>
      <c r="H7"/>
      <c r="I7"/>
      <c r="J7"/>
    </row>
    <row r="8" spans="2:10" ht="16.5" customHeight="1" x14ac:dyDescent="0.45">
      <c r="B8" s="71"/>
      <c r="C8" s="71"/>
      <c r="D8"/>
      <c r="E8"/>
      <c r="F8"/>
      <c r="G8"/>
      <c r="H8"/>
      <c r="I8"/>
      <c r="J8"/>
    </row>
    <row r="9" spans="2:10" ht="41.25" customHeight="1" x14ac:dyDescent="0.5">
      <c r="B9" s="60" t="s">
        <v>3</v>
      </c>
      <c r="C9" s="52"/>
      <c r="D9"/>
      <c r="E9"/>
      <c r="F9"/>
      <c r="G9"/>
      <c r="H9"/>
      <c r="I9"/>
      <c r="J9"/>
    </row>
    <row r="10" spans="2:10" ht="41.25" customHeight="1" x14ac:dyDescent="0.45">
      <c r="B10" s="46" t="s">
        <v>4</v>
      </c>
      <c r="C10" s="34"/>
      <c r="D10"/>
      <c r="E10"/>
      <c r="F10"/>
      <c r="G10"/>
      <c r="H10"/>
      <c r="I10"/>
      <c r="J10"/>
    </row>
    <row r="11" spans="2:10" ht="41.25" customHeight="1" x14ac:dyDescent="0.5">
      <c r="B11" s="60" t="s">
        <v>5</v>
      </c>
      <c r="C11" s="52"/>
      <c r="D11"/>
      <c r="E11"/>
      <c r="F11"/>
      <c r="G11"/>
      <c r="H11"/>
      <c r="I11"/>
      <c r="J11"/>
    </row>
    <row r="12" spans="2:10" ht="41.25" customHeight="1" x14ac:dyDescent="0.45">
      <c r="B12" s="46" t="s">
        <v>6</v>
      </c>
      <c r="C12" s="34"/>
      <c r="D12"/>
      <c r="E12"/>
      <c r="F12"/>
      <c r="G12"/>
      <c r="H12"/>
      <c r="I12"/>
      <c r="J12"/>
    </row>
    <row r="13" spans="2:10" ht="41.25" customHeight="1" x14ac:dyDescent="0.45">
      <c r="B13" s="61" t="s">
        <v>169</v>
      </c>
      <c r="C13" s="52"/>
      <c r="D13"/>
      <c r="E13"/>
      <c r="F13"/>
      <c r="G13"/>
      <c r="H13"/>
      <c r="I13"/>
      <c r="J13"/>
    </row>
    <row r="14" spans="2:10" ht="19.5" customHeight="1" x14ac:dyDescent="0.5">
      <c r="B14" s="5" t="s">
        <v>7</v>
      </c>
      <c r="C14" s="6" t="s">
        <v>8</v>
      </c>
      <c r="D14" s="6" t="s">
        <v>9</v>
      </c>
      <c r="E14" s="6" t="s">
        <v>10</v>
      </c>
      <c r="F14" s="6" t="s">
        <v>11</v>
      </c>
      <c r="G14" s="6" t="s">
        <v>12</v>
      </c>
      <c r="H14" s="6" t="s">
        <v>13</v>
      </c>
      <c r="I14"/>
      <c r="J14"/>
    </row>
    <row r="15" spans="2:10" ht="33" customHeight="1" x14ac:dyDescent="0.45">
      <c r="B15" s="9" t="s">
        <v>172</v>
      </c>
      <c r="C15" s="36" t="s">
        <v>14</v>
      </c>
      <c r="D15" s="51"/>
      <c r="E15" s="30">
        <f>VLOOKUP(C15,Yes_No[#All],2,FALSE)</f>
        <v>1</v>
      </c>
      <c r="F15" s="33">
        <v>1</v>
      </c>
      <c r="G15" s="29">
        <v>1</v>
      </c>
      <c r="H15" s="29">
        <f>E15*F15/1</f>
        <v>1</v>
      </c>
      <c r="I15"/>
      <c r="J15"/>
    </row>
    <row r="16" spans="2:10" ht="16.5" customHeight="1" x14ac:dyDescent="0.5">
      <c r="C16" s="3"/>
      <c r="D16" s="3"/>
      <c r="E16" s="3"/>
      <c r="F16" s="3"/>
      <c r="G16" s="3"/>
      <c r="H16" s="3"/>
    </row>
    <row r="17" spans="2:10" ht="16.5" customHeight="1" x14ac:dyDescent="0.45">
      <c r="B17" s="65" t="s">
        <v>15</v>
      </c>
      <c r="C17" s="65"/>
      <c r="D17" s="65"/>
      <c r="E17" s="65"/>
      <c r="F17" s="65"/>
      <c r="G17" s="65"/>
      <c r="H17" s="65"/>
      <c r="I17" s="65"/>
      <c r="J17" s="65"/>
    </row>
    <row r="18" spans="2:10" ht="16.5" customHeight="1" x14ac:dyDescent="0.5">
      <c r="B18" s="5" t="s">
        <v>7</v>
      </c>
      <c r="C18" s="6" t="s">
        <v>8</v>
      </c>
      <c r="D18" s="66" t="s">
        <v>9</v>
      </c>
      <c r="E18" s="66"/>
      <c r="F18" s="66"/>
      <c r="G18" s="66"/>
      <c r="H18" s="66"/>
      <c r="I18" s="66"/>
      <c r="J18" s="66"/>
    </row>
    <row r="19" spans="2:10" ht="33.75" customHeight="1" x14ac:dyDescent="0.45">
      <c r="B19" s="45" t="s">
        <v>16</v>
      </c>
      <c r="C19" s="36"/>
      <c r="D19" s="67"/>
      <c r="E19" s="67"/>
      <c r="F19" s="67"/>
      <c r="G19" s="67"/>
      <c r="H19" s="67"/>
      <c r="I19" s="67"/>
      <c r="J19" s="67"/>
    </row>
    <row r="20" spans="2:10" ht="35.25" customHeight="1" x14ac:dyDescent="0.45">
      <c r="B20" s="46" t="s">
        <v>17</v>
      </c>
      <c r="C20" s="34"/>
      <c r="D20" s="68"/>
      <c r="E20" s="69"/>
      <c r="F20" s="69"/>
      <c r="G20" s="69"/>
      <c r="H20" s="69"/>
      <c r="I20" s="69"/>
      <c r="J20" s="70"/>
    </row>
    <row r="21" spans="2:10" ht="35.25" customHeight="1" x14ac:dyDescent="0.45">
      <c r="B21" s="45" t="s">
        <v>18</v>
      </c>
      <c r="C21" s="36"/>
      <c r="D21" s="67"/>
      <c r="E21" s="67"/>
      <c r="F21" s="67"/>
      <c r="G21" s="67"/>
      <c r="H21" s="67"/>
      <c r="I21" s="67"/>
      <c r="J21" s="67"/>
    </row>
    <row r="22" spans="2:10" ht="26.25" customHeight="1" x14ac:dyDescent="0.5">
      <c r="B22" s="5" t="s">
        <v>7</v>
      </c>
      <c r="C22" s="6" t="s">
        <v>8</v>
      </c>
      <c r="D22" s="6" t="s">
        <v>9</v>
      </c>
      <c r="E22" s="6" t="s">
        <v>10</v>
      </c>
      <c r="F22" s="6" t="s">
        <v>11</v>
      </c>
      <c r="G22" s="6" t="s">
        <v>12</v>
      </c>
      <c r="H22" s="78" t="s">
        <v>13</v>
      </c>
      <c r="I22" s="79"/>
      <c r="J22" s="80"/>
    </row>
    <row r="23" spans="2:10" ht="33.75" customHeight="1" x14ac:dyDescent="0.45">
      <c r="B23" s="9" t="s">
        <v>19</v>
      </c>
      <c r="C23" s="47" t="s">
        <v>20</v>
      </c>
      <c r="D23" s="38"/>
      <c r="E23" s="30">
        <f>VLOOKUP(C23,Management[#All],2,FALSE)</f>
        <v>3</v>
      </c>
      <c r="F23" s="33">
        <v>0.33329999999999999</v>
      </c>
      <c r="G23" s="29">
        <v>1</v>
      </c>
      <c r="H23" s="81">
        <f t="shared" ref="H23" si="0">E23*F23/1</f>
        <v>0.99990000000000001</v>
      </c>
      <c r="I23" s="82"/>
      <c r="J23" s="83"/>
    </row>
    <row r="24" spans="2:10" ht="16.5" customHeight="1" x14ac:dyDescent="0.5">
      <c r="C24" s="3"/>
      <c r="D24" s="3"/>
      <c r="E24" s="3"/>
      <c r="F24" s="3"/>
      <c r="G24" s="3"/>
      <c r="H24" s="3"/>
    </row>
    <row r="25" spans="2:10" ht="16.5" customHeight="1" x14ac:dyDescent="0.45">
      <c r="B25" s="65" t="s">
        <v>21</v>
      </c>
      <c r="C25" s="65"/>
      <c r="D25" s="65"/>
      <c r="E25" s="65"/>
      <c r="F25" s="65"/>
      <c r="G25" s="65"/>
      <c r="H25" s="65"/>
      <c r="I25" s="65"/>
      <c r="J25" s="65"/>
    </row>
    <row r="26" spans="2:10" ht="152.25" customHeight="1" x14ac:dyDescent="0.45">
      <c r="B26" s="48" t="s">
        <v>22</v>
      </c>
      <c r="C26" s="67"/>
      <c r="D26" s="67"/>
      <c r="E26" s="67"/>
      <c r="F26" s="67"/>
      <c r="G26" s="67"/>
      <c r="H26" s="67"/>
      <c r="I26" s="67"/>
      <c r="J26" s="67"/>
    </row>
    <row r="27" spans="2:10" ht="16.5" customHeight="1" x14ac:dyDescent="0.5">
      <c r="B27" s="8"/>
      <c r="C27" s="3"/>
      <c r="D27" s="3"/>
      <c r="E27" s="3"/>
      <c r="F27" s="3"/>
      <c r="G27" s="3"/>
      <c r="H27" s="3"/>
    </row>
    <row r="28" spans="2:10" ht="16.5" customHeight="1" x14ac:dyDescent="0.45">
      <c r="B28" s="65" t="s">
        <v>23</v>
      </c>
      <c r="C28" s="65"/>
      <c r="D28" s="65"/>
      <c r="E28" s="65"/>
      <c r="F28" s="65"/>
      <c r="G28" s="65"/>
      <c r="H28" s="65"/>
      <c r="I28" s="65"/>
      <c r="J28" s="65"/>
    </row>
    <row r="29" spans="2:10" ht="16.5" customHeight="1" x14ac:dyDescent="0.5">
      <c r="B29" s="5" t="s">
        <v>7</v>
      </c>
      <c r="C29" s="6" t="s">
        <v>8</v>
      </c>
      <c r="D29" s="6" t="s">
        <v>9</v>
      </c>
      <c r="E29" s="6" t="s">
        <v>10</v>
      </c>
      <c r="F29" s="6" t="s">
        <v>11</v>
      </c>
      <c r="G29" s="6" t="s">
        <v>12</v>
      </c>
      <c r="H29" s="6" t="s">
        <v>13</v>
      </c>
      <c r="I29" s="6" t="s">
        <v>24</v>
      </c>
      <c r="J29" s="6" t="s">
        <v>25</v>
      </c>
    </row>
    <row r="30" spans="2:10" ht="23.25" customHeight="1" x14ac:dyDescent="0.45">
      <c r="B30" s="45" t="s">
        <v>26</v>
      </c>
      <c r="C30" s="36" t="s">
        <v>14</v>
      </c>
      <c r="D30" s="38"/>
      <c r="E30" s="30">
        <f>VLOOKUP(C30,Yes_No[#All],2,FALSE)</f>
        <v>1</v>
      </c>
      <c r="F30" s="33">
        <v>1</v>
      </c>
      <c r="G30" s="29">
        <v>1</v>
      </c>
      <c r="H30" s="29">
        <f t="shared" ref="H30" si="1">E30*F30/1</f>
        <v>1</v>
      </c>
      <c r="I30" s="75">
        <v>0.6</v>
      </c>
      <c r="J30" s="75">
        <f>AVERAGE(H30:H36)</f>
        <v>0.85214285714285709</v>
      </c>
    </row>
    <row r="31" spans="2:10" ht="25.5" customHeight="1" x14ac:dyDescent="0.45">
      <c r="B31" s="46" t="s">
        <v>27</v>
      </c>
      <c r="C31" s="34" t="s">
        <v>14</v>
      </c>
      <c r="D31" s="39"/>
      <c r="E31" s="35">
        <f>VLOOKUP(C31,Yes_No[#All],2,FALSE)</f>
        <v>1</v>
      </c>
      <c r="F31" s="35">
        <v>1</v>
      </c>
      <c r="G31" s="37">
        <v>1</v>
      </c>
      <c r="H31" s="37">
        <f t="shared" ref="H31:H33" si="2">E31*F31/1</f>
        <v>1</v>
      </c>
      <c r="I31" s="75"/>
      <c r="J31" s="75"/>
    </row>
    <row r="32" spans="2:10" ht="24" customHeight="1" x14ac:dyDescent="0.45">
      <c r="B32" s="9" t="s">
        <v>28</v>
      </c>
      <c r="C32" s="36" t="s">
        <v>14</v>
      </c>
      <c r="D32" s="38"/>
      <c r="E32" s="30">
        <f>VLOOKUP(C32,Yes_No[#All],2,FALSE)</f>
        <v>1</v>
      </c>
      <c r="F32" s="33">
        <v>1</v>
      </c>
      <c r="G32" s="29">
        <v>1</v>
      </c>
      <c r="H32" s="29">
        <f t="shared" si="2"/>
        <v>1</v>
      </c>
      <c r="I32" s="75"/>
      <c r="J32" s="75"/>
    </row>
    <row r="33" spans="2:10" ht="24.75" customHeight="1" x14ac:dyDescent="0.45">
      <c r="B33" s="46" t="s">
        <v>29</v>
      </c>
      <c r="C33" s="34" t="s">
        <v>30</v>
      </c>
      <c r="D33" s="39"/>
      <c r="E33" s="35">
        <f>VLOOKUP(C33,GOLIVE_TIME[#All],2,FALSE)</f>
        <v>3</v>
      </c>
      <c r="F33" s="35">
        <v>0.55500000000000005</v>
      </c>
      <c r="G33" s="37">
        <v>1.2</v>
      </c>
      <c r="H33" s="37">
        <f t="shared" si="2"/>
        <v>1.665</v>
      </c>
      <c r="I33" s="75"/>
      <c r="J33" s="75"/>
    </row>
    <row r="34" spans="2:10" ht="31.5" x14ac:dyDescent="0.45">
      <c r="B34" s="9" t="s">
        <v>31</v>
      </c>
      <c r="C34" s="36" t="s">
        <v>32</v>
      </c>
      <c r="D34" s="38"/>
      <c r="E34" s="30">
        <f>VLOOKUP(C34,RFX[#All],2,FALSE)</f>
        <v>2</v>
      </c>
      <c r="F34" s="33">
        <v>0.5</v>
      </c>
      <c r="G34" s="29">
        <v>1.2</v>
      </c>
      <c r="H34" s="29">
        <f>E34*F34/1</f>
        <v>1</v>
      </c>
      <c r="I34" s="75"/>
      <c r="J34" s="75"/>
    </row>
    <row r="35" spans="2:10" x14ac:dyDescent="0.45">
      <c r="B35" s="46" t="s">
        <v>33</v>
      </c>
      <c r="C35" s="34" t="s">
        <v>14</v>
      </c>
      <c r="D35" s="39"/>
      <c r="E35" s="35">
        <f>VLOOKUP(C35,Yes_No[#All],2,FALSE)</f>
        <v>1</v>
      </c>
      <c r="F35" s="35">
        <v>0.3</v>
      </c>
      <c r="G35" s="37">
        <v>0.3</v>
      </c>
      <c r="H35" s="37">
        <f t="shared" ref="H35" si="3">E35*F35/1</f>
        <v>0.3</v>
      </c>
      <c r="I35" s="75"/>
      <c r="J35" s="75"/>
    </row>
    <row r="36" spans="2:10" ht="31.5" x14ac:dyDescent="0.45">
      <c r="B36" s="9" t="s">
        <v>34</v>
      </c>
      <c r="C36" s="36" t="s">
        <v>14</v>
      </c>
      <c r="D36" s="38"/>
      <c r="E36" s="30">
        <f>VLOOKUP(C36,Yes_No[#All],3,FALSE)</f>
        <v>0</v>
      </c>
      <c r="F36" s="33">
        <v>0.5</v>
      </c>
      <c r="G36" s="29">
        <v>1</v>
      </c>
      <c r="H36" s="29">
        <f t="shared" ref="H36" si="4">E36*F36/1</f>
        <v>0</v>
      </c>
      <c r="I36" s="75"/>
      <c r="J36" s="75"/>
    </row>
    <row r="37" spans="2:10" x14ac:dyDescent="0.45">
      <c r="B37" s="8"/>
      <c r="C37" s="8"/>
      <c r="D37" s="8"/>
      <c r="E37" s="8"/>
      <c r="F37" s="8"/>
      <c r="G37" s="8"/>
      <c r="H37" s="8"/>
      <c r="I37" s="8"/>
      <c r="J37" s="8"/>
    </row>
    <row r="38" spans="2:10" ht="16.5" customHeight="1" x14ac:dyDescent="0.5">
      <c r="B38" s="8"/>
      <c r="C38" s="3"/>
      <c r="D38" s="3"/>
      <c r="E38" s="3"/>
      <c r="F38" s="3"/>
      <c r="G38" s="3"/>
      <c r="H38" s="3"/>
    </row>
    <row r="39" spans="2:10" ht="16.5" customHeight="1" x14ac:dyDescent="0.45">
      <c r="B39" s="65" t="s">
        <v>166</v>
      </c>
      <c r="C39" s="65"/>
      <c r="D39" s="65"/>
      <c r="E39" s="65"/>
      <c r="F39" s="65"/>
      <c r="G39" s="65"/>
      <c r="H39" s="65"/>
      <c r="I39" s="65"/>
      <c r="J39" s="65"/>
    </row>
    <row r="40" spans="2:10" ht="16.5" customHeight="1" x14ac:dyDescent="0.5">
      <c r="B40" s="5" t="s">
        <v>7</v>
      </c>
      <c r="C40" s="6" t="s">
        <v>8</v>
      </c>
      <c r="D40" s="6" t="s">
        <v>9</v>
      </c>
      <c r="E40" s="6" t="s">
        <v>10</v>
      </c>
      <c r="F40" s="6" t="s">
        <v>11</v>
      </c>
      <c r="G40" s="6" t="s">
        <v>12</v>
      </c>
      <c r="H40" s="6" t="s">
        <v>13</v>
      </c>
      <c r="I40" s="6" t="s">
        <v>24</v>
      </c>
      <c r="J40" s="6" t="s">
        <v>25</v>
      </c>
    </row>
    <row r="41" spans="2:10" ht="30" customHeight="1" x14ac:dyDescent="0.45">
      <c r="B41" s="45" t="s">
        <v>35</v>
      </c>
      <c r="C41" s="36" t="s">
        <v>14</v>
      </c>
      <c r="D41" s="38"/>
      <c r="E41" s="30">
        <f>VLOOKUP(C41,Yes_No[#All],2,FALSE)</f>
        <v>1</v>
      </c>
      <c r="F41" s="33">
        <v>0.5</v>
      </c>
      <c r="G41" s="29">
        <v>1.2</v>
      </c>
      <c r="H41" s="29">
        <f t="shared" ref="H41" si="5">E41*F41/1</f>
        <v>0.5</v>
      </c>
      <c r="I41" s="72">
        <v>0.7</v>
      </c>
      <c r="J41" s="72">
        <f>AVERAGE(H41:H47)</f>
        <v>1</v>
      </c>
    </row>
    <row r="42" spans="2:10" ht="45.75" customHeight="1" x14ac:dyDescent="0.45">
      <c r="B42" s="46" t="s">
        <v>167</v>
      </c>
      <c r="C42" s="34" t="s">
        <v>36</v>
      </c>
      <c r="D42" s="39"/>
      <c r="E42" s="35">
        <f>VLOOKUP(C42,Yes_No[#All],3,FALSE)</f>
        <v>2</v>
      </c>
      <c r="F42" s="35">
        <v>1</v>
      </c>
      <c r="G42" s="37">
        <v>1.2</v>
      </c>
      <c r="H42" s="37">
        <f t="shared" ref="H42" si="6">E42*F42/1</f>
        <v>2</v>
      </c>
      <c r="I42" s="73"/>
      <c r="J42" s="73"/>
    </row>
    <row r="43" spans="2:10" ht="31.5" x14ac:dyDescent="0.45">
      <c r="B43" s="9" t="s">
        <v>37</v>
      </c>
      <c r="C43" s="36" t="s">
        <v>38</v>
      </c>
      <c r="D43" s="38"/>
      <c r="E43" s="30">
        <f>VLOOKUP(C43,Volume[#All],2,FALSE)</f>
        <v>2</v>
      </c>
      <c r="F43" s="33">
        <v>0.6</v>
      </c>
      <c r="G43" s="29">
        <v>1</v>
      </c>
      <c r="H43" s="29">
        <f>E43*F43/1</f>
        <v>1.2</v>
      </c>
      <c r="I43" s="73"/>
      <c r="J43" s="73"/>
    </row>
    <row r="44" spans="2:10" ht="31.5" x14ac:dyDescent="0.45">
      <c r="B44" s="46" t="s">
        <v>39</v>
      </c>
      <c r="C44" s="34" t="s">
        <v>14</v>
      </c>
      <c r="D44" s="39"/>
      <c r="E44" s="35">
        <f>VLOOKUP(C44,Yes_No[#All],2,FALSE)</f>
        <v>1</v>
      </c>
      <c r="F44" s="35">
        <v>0.6</v>
      </c>
      <c r="G44" s="37">
        <v>1.2</v>
      </c>
      <c r="H44" s="37">
        <f t="shared" ref="H44" si="7">E44*F44/1</f>
        <v>0.6</v>
      </c>
      <c r="I44" s="73"/>
      <c r="J44" s="73"/>
    </row>
    <row r="45" spans="2:10" ht="31.5" x14ac:dyDescent="0.45">
      <c r="B45" s="9" t="s">
        <v>37</v>
      </c>
      <c r="C45" s="36" t="s">
        <v>38</v>
      </c>
      <c r="D45" s="38"/>
      <c r="E45" s="30">
        <f>VLOOKUP(C45,Volume[#All],2,FALSE)</f>
        <v>2</v>
      </c>
      <c r="F45" s="33">
        <v>0.45</v>
      </c>
      <c r="G45" s="29">
        <v>1</v>
      </c>
      <c r="H45" s="29">
        <f>E45*F45/1</f>
        <v>0.9</v>
      </c>
      <c r="I45" s="73"/>
      <c r="J45" s="73"/>
    </row>
    <row r="46" spans="2:10" ht="31.5" x14ac:dyDescent="0.45">
      <c r="B46" s="46" t="s">
        <v>40</v>
      </c>
      <c r="C46" s="34" t="s">
        <v>41</v>
      </c>
      <c r="D46" s="39"/>
      <c r="E46" s="35">
        <f>VLOOKUP(C46,Country[#All],2,FALSE)</f>
        <v>2</v>
      </c>
      <c r="F46" s="35">
        <v>0.5</v>
      </c>
      <c r="G46" s="37">
        <v>0.8</v>
      </c>
      <c r="H46" s="37">
        <f>E46*F46/1</f>
        <v>1</v>
      </c>
      <c r="I46" s="73"/>
      <c r="J46" s="73"/>
    </row>
    <row r="47" spans="2:10" ht="31.5" x14ac:dyDescent="0.45">
      <c r="B47" s="9" t="s">
        <v>42</v>
      </c>
      <c r="C47" s="36" t="s">
        <v>43</v>
      </c>
      <c r="D47" s="38"/>
      <c r="E47" s="33">
        <f>VLOOKUP(C47,Maturity[#All],3,FALSE)</f>
        <v>2</v>
      </c>
      <c r="F47" s="33">
        <v>0.4</v>
      </c>
      <c r="G47" s="29">
        <v>0.6</v>
      </c>
      <c r="H47" s="29">
        <f t="shared" ref="H47" si="8">E47*F47/1</f>
        <v>0.8</v>
      </c>
      <c r="I47" s="74"/>
      <c r="J47" s="74"/>
    </row>
    <row r="48" spans="2:10" x14ac:dyDescent="0.45">
      <c r="B48" s="8"/>
      <c r="C48" s="3"/>
      <c r="D48" s="3"/>
      <c r="E48" s="3"/>
      <c r="F48" s="3"/>
      <c r="G48" s="3"/>
      <c r="H48" s="3"/>
      <c r="I48" s="44"/>
      <c r="J48" s="44"/>
    </row>
    <row r="49" spans="2:10" x14ac:dyDescent="0.45">
      <c r="B49" s="65" t="s">
        <v>44</v>
      </c>
      <c r="C49" s="65"/>
      <c r="D49" s="65"/>
      <c r="E49" s="65"/>
      <c r="F49" s="65"/>
      <c r="G49" s="65"/>
      <c r="H49" s="65"/>
      <c r="I49" s="65"/>
      <c r="J49" s="65"/>
    </row>
    <row r="50" spans="2:10" ht="63" customHeight="1" x14ac:dyDescent="0.45">
      <c r="B50" s="49" t="s">
        <v>45</v>
      </c>
      <c r="C50" s="77"/>
      <c r="D50" s="77"/>
      <c r="E50" s="77"/>
      <c r="F50" s="77"/>
      <c r="G50" s="77"/>
      <c r="H50" s="77"/>
      <c r="I50" s="77"/>
      <c r="J50" s="77"/>
    </row>
    <row r="51" spans="2:10" ht="16.5" customHeight="1" x14ac:dyDescent="0.5">
      <c r="B51" s="8"/>
      <c r="C51" s="3"/>
      <c r="D51" s="3"/>
      <c r="E51" s="3"/>
      <c r="F51" s="3"/>
      <c r="G51" s="3"/>
      <c r="H51" s="3"/>
    </row>
    <row r="52" spans="2:10" ht="16.5" customHeight="1" x14ac:dyDescent="0.5">
      <c r="B52" s="92" t="s">
        <v>46</v>
      </c>
      <c r="C52" s="93"/>
      <c r="D52" s="93"/>
      <c r="E52" s="93"/>
      <c r="F52" s="93"/>
      <c r="G52" s="93"/>
      <c r="H52" s="93"/>
      <c r="I52" s="94"/>
    </row>
    <row r="53" spans="2:10" ht="16.5" customHeight="1" x14ac:dyDescent="0.5">
      <c r="B53" s="16" t="s">
        <v>47</v>
      </c>
      <c r="C53" s="14" t="s">
        <v>24</v>
      </c>
      <c r="D53" s="14" t="s">
        <v>25</v>
      </c>
      <c r="E53" s="15"/>
      <c r="F53" s="14" t="s">
        <v>11</v>
      </c>
      <c r="G53" s="14" t="s">
        <v>13</v>
      </c>
      <c r="H53" s="14" t="s">
        <v>24</v>
      </c>
      <c r="I53" s="14" t="s">
        <v>25</v>
      </c>
    </row>
    <row r="54" spans="2:10" ht="16.5" customHeight="1" x14ac:dyDescent="0.5">
      <c r="B54" s="9" t="s">
        <v>48</v>
      </c>
      <c r="C54" s="40"/>
      <c r="D54" s="40">
        <f>H23</f>
        <v>0.99990000000000001</v>
      </c>
      <c r="E54" s="85"/>
      <c r="F54" s="41">
        <v>0.5</v>
      </c>
      <c r="G54" s="37">
        <f>D54*F54</f>
        <v>0.49995000000000001</v>
      </c>
      <c r="H54" s="89">
        <v>0.8</v>
      </c>
      <c r="I54" s="89">
        <f>IF(C1="Logistics",AVERAGE(G56:G57,#REF!),IF(C1="GTM",AVERAGE(G56:G57),AVERAGE(G56:G57)))</f>
        <v>1.3891071428571429</v>
      </c>
    </row>
    <row r="55" spans="2:10" ht="16.5" customHeight="1" x14ac:dyDescent="0.5">
      <c r="B55" s="10" t="s">
        <v>171</v>
      </c>
      <c r="C55" s="42"/>
      <c r="D55" s="42">
        <f>H15</f>
        <v>1</v>
      </c>
      <c r="E55" s="86"/>
      <c r="F55" s="43">
        <v>0.5</v>
      </c>
      <c r="G55" s="37">
        <f>D55*F55</f>
        <v>0.5</v>
      </c>
      <c r="H55" s="90"/>
      <c r="I55" s="90"/>
    </row>
    <row r="56" spans="2:10" ht="16.5" customHeight="1" x14ac:dyDescent="0.5">
      <c r="B56" s="9" t="s">
        <v>49</v>
      </c>
      <c r="C56" s="40">
        <f>I30</f>
        <v>0.6</v>
      </c>
      <c r="D56" s="40">
        <f>J30</f>
        <v>0.85214285714285709</v>
      </c>
      <c r="E56" s="86"/>
      <c r="F56" s="41">
        <v>1.5</v>
      </c>
      <c r="G56" s="37">
        <f t="shared" ref="G56:G57" si="9">F56*D56</f>
        <v>1.2782142857142857</v>
      </c>
      <c r="H56" s="90"/>
      <c r="I56" s="90"/>
    </row>
    <row r="57" spans="2:10" ht="16.5" customHeight="1" x14ac:dyDescent="0.5">
      <c r="B57" s="10" t="s">
        <v>168</v>
      </c>
      <c r="C57" s="42">
        <f>I41</f>
        <v>0.7</v>
      </c>
      <c r="D57" s="42">
        <f>J41</f>
        <v>1</v>
      </c>
      <c r="E57" s="87"/>
      <c r="F57" s="43">
        <v>1.5</v>
      </c>
      <c r="G57" s="37">
        <f t="shared" si="9"/>
        <v>1.5</v>
      </c>
      <c r="H57" s="91"/>
      <c r="I57" s="91"/>
    </row>
    <row r="58" spans="2:10" ht="16.5" customHeight="1" x14ac:dyDescent="0.5">
      <c r="B58" s="8"/>
      <c r="C58" s="3"/>
      <c r="D58" s="3"/>
      <c r="E58" s="3"/>
      <c r="F58" s="3"/>
      <c r="G58" s="3"/>
      <c r="H58" s="3"/>
    </row>
    <row r="59" spans="2:10" ht="16.5" customHeight="1" x14ac:dyDescent="0.5">
      <c r="B59" s="84" t="s">
        <v>50</v>
      </c>
      <c r="C59" s="84"/>
      <c r="D59" s="84"/>
      <c r="E59" s="84"/>
      <c r="F59" s="84"/>
      <c r="G59" s="84"/>
      <c r="H59" s="3"/>
    </row>
    <row r="60" spans="2:10" ht="37.5" customHeight="1" x14ac:dyDescent="0.5">
      <c r="B60" s="13" t="s">
        <v>51</v>
      </c>
      <c r="C60" s="88" t="str">
        <f>IF(I54&lt;=75%,"Disqualify",IF(I54&lt;=90%,"Neutral","Qualify"))</f>
        <v>Qualify</v>
      </c>
      <c r="D60" s="88"/>
      <c r="E60" s="88"/>
      <c r="F60" s="88"/>
      <c r="G60" s="88"/>
      <c r="H60" s="3"/>
    </row>
    <row r="61" spans="2:10" ht="16.5" customHeight="1" x14ac:dyDescent="0.5">
      <c r="B61" s="76" t="s">
        <v>52</v>
      </c>
      <c r="C61" s="77"/>
      <c r="D61" s="77"/>
      <c r="E61" s="77"/>
      <c r="F61" s="77"/>
      <c r="G61" s="77"/>
      <c r="H61" s="3"/>
    </row>
    <row r="62" spans="2:10" ht="16.5" customHeight="1" x14ac:dyDescent="0.5">
      <c r="B62" s="76"/>
      <c r="C62" s="77"/>
      <c r="D62" s="77"/>
      <c r="E62" s="77"/>
      <c r="F62" s="77"/>
      <c r="G62" s="77"/>
      <c r="H62" s="3"/>
    </row>
    <row r="63" spans="2:10" ht="16.5" customHeight="1" x14ac:dyDescent="0.5">
      <c r="B63" s="76"/>
      <c r="C63" s="77"/>
      <c r="D63" s="77"/>
      <c r="E63" s="77"/>
      <c r="F63" s="77"/>
      <c r="G63" s="77"/>
      <c r="H63" s="3"/>
    </row>
    <row r="64" spans="2:10" ht="16.5" customHeight="1" x14ac:dyDescent="0.5">
      <c r="B64" s="76"/>
      <c r="C64" s="77"/>
      <c r="D64" s="77"/>
      <c r="E64" s="77"/>
      <c r="F64" s="77"/>
      <c r="G64" s="77"/>
      <c r="H64" s="3"/>
    </row>
    <row r="65" spans="2:8" ht="16.5" customHeight="1" x14ac:dyDescent="0.5">
      <c r="B65" s="76"/>
      <c r="C65" s="77"/>
      <c r="D65" s="77"/>
      <c r="E65" s="77"/>
      <c r="F65" s="77"/>
      <c r="G65" s="77"/>
      <c r="H65" s="3"/>
    </row>
    <row r="66" spans="2:8" ht="16.5" customHeight="1" x14ac:dyDescent="0.5">
      <c r="B66" s="8"/>
      <c r="C66" s="3"/>
      <c r="D66" s="3"/>
      <c r="E66" s="3"/>
      <c r="F66" s="3"/>
      <c r="G66" s="3"/>
      <c r="H66" s="3"/>
    </row>
    <row r="67" spans="2:8" ht="16.5" customHeight="1" x14ac:dyDescent="0.5">
      <c r="B67" s="8"/>
      <c r="C67" s="3"/>
      <c r="D67" s="3"/>
      <c r="E67" s="3"/>
      <c r="F67" s="3"/>
      <c r="G67" s="3"/>
      <c r="H67" s="3"/>
    </row>
  </sheetData>
  <mergeCells count="30">
    <mergeCell ref="B61:B65"/>
    <mergeCell ref="C61:G65"/>
    <mergeCell ref="B39:J39"/>
    <mergeCell ref="H22:J22"/>
    <mergeCell ref="H23:J23"/>
    <mergeCell ref="B59:G59"/>
    <mergeCell ref="E54:E57"/>
    <mergeCell ref="C60:G60"/>
    <mergeCell ref="C50:J50"/>
    <mergeCell ref="I54:I57"/>
    <mergeCell ref="H54:H57"/>
    <mergeCell ref="B25:J25"/>
    <mergeCell ref="C26:J26"/>
    <mergeCell ref="B52:I52"/>
    <mergeCell ref="B1:J1"/>
    <mergeCell ref="B2:D2"/>
    <mergeCell ref="F2:I2"/>
    <mergeCell ref="B28:J28"/>
    <mergeCell ref="B49:J49"/>
    <mergeCell ref="B17:J17"/>
    <mergeCell ref="D18:J18"/>
    <mergeCell ref="D19:J19"/>
    <mergeCell ref="D20:J20"/>
    <mergeCell ref="D21:J21"/>
    <mergeCell ref="B6:C6"/>
    <mergeCell ref="B7:C8"/>
    <mergeCell ref="I41:I47"/>
    <mergeCell ref="J41:J47"/>
    <mergeCell ref="J30:J36"/>
    <mergeCell ref="I30:I36"/>
  </mergeCells>
  <conditionalFormatting sqref="C60:G60">
    <cfRule type="cellIs" dxfId="28" priority="3" operator="equal">
      <formula>"Qualify"</formula>
    </cfRule>
    <cfRule type="cellIs" dxfId="27" priority="4" operator="equal">
      <formula>"Neutral"</formula>
    </cfRule>
    <cfRule type="cellIs" dxfId="26" priority="5" operator="equal">
      <formula>"Disqualify"</formula>
    </cfRule>
  </conditionalFormatting>
  <conditionalFormatting sqref="D54 D56">
    <cfRule type="cellIs" dxfId="25" priority="97" operator="lessThan">
      <formula>#REF!</formula>
    </cfRule>
    <cfRule type="cellIs" dxfId="24" priority="98" operator="greaterThan">
      <formula>#REF!</formula>
    </cfRule>
  </conditionalFormatting>
  <conditionalFormatting sqref="D55">
    <cfRule type="cellIs" dxfId="23" priority="1" operator="lessThan">
      <formula>#REF!</formula>
    </cfRule>
    <cfRule type="cellIs" dxfId="22" priority="2" operator="greaterThan">
      <formula>#REF!</formula>
    </cfRule>
  </conditionalFormatting>
  <conditionalFormatting sqref="D57">
    <cfRule type="cellIs" dxfId="21" priority="99" operator="lessThan">
      <formula>#REF!</formula>
    </cfRule>
    <cfRule type="cellIs" dxfId="20" priority="100" operator="greaterThan">
      <formula>#REF!</formula>
    </cfRule>
  </conditionalFormatting>
  <conditionalFormatting sqref="I54">
    <cfRule type="cellIs" dxfId="19" priority="101" operator="lessThan">
      <formula>#REF!</formula>
    </cfRule>
    <cfRule type="cellIs" dxfId="18" priority="102" operator="greaterThan">
      <formula>#REF!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89654486-9969-46B6-87E8-AAFACEF59F51}">
          <x14:formula1>
            <xm:f>Formulars!$B$4:$B$6</xm:f>
          </x14:formula1>
          <xm:sqref>C44 C30:C32 C15 C35:C36 C41:C42</xm:sqref>
        </x14:dataValidation>
        <x14:dataValidation type="list" allowBlank="1" showInputMessage="1" showErrorMessage="1" xr:uid="{231A0CBF-D116-4811-806A-82DA7C57B67B}">
          <x14:formula1>
            <xm:f>Formulars!$J$4:$J$6</xm:f>
          </x14:formula1>
          <xm:sqref>C45 C43</xm:sqref>
        </x14:dataValidation>
        <x14:dataValidation type="list" allowBlank="1" showInputMessage="1" showErrorMessage="1" xr:uid="{6D2A09C7-12E7-48AE-8D99-BDB77CC01113}">
          <x14:formula1>
            <xm:f>Formulars!$M$4:$M$6</xm:f>
          </x14:formula1>
          <xm:sqref>C46</xm:sqref>
        </x14:dataValidation>
        <x14:dataValidation type="list" allowBlank="1" showInputMessage="1" showErrorMessage="1" xr:uid="{72815F4F-1102-4F1C-9B00-22DA4C68CE31}">
          <x14:formula1>
            <xm:f>Formulars!$AG$4:$AG$7</xm:f>
          </x14:formula1>
          <xm:sqref>C47</xm:sqref>
        </x14:dataValidation>
        <x14:dataValidation type="list" allowBlank="1" showInputMessage="1" showErrorMessage="1" xr:uid="{3A4A46FF-F7C1-43FA-90D8-C864A07CC671}">
          <x14:formula1>
            <xm:f>Formulars!$P$29:$P$34</xm:f>
          </x14:formula1>
          <xm:sqref>C23</xm:sqref>
        </x14:dataValidation>
        <x14:dataValidation type="list" allowBlank="1" showInputMessage="1" showErrorMessage="1" xr:uid="{5E04D93C-CD08-4312-9850-9C47A2E4D6DF}">
          <x14:formula1>
            <xm:f>Formulars!$B$30:$B$32</xm:f>
          </x14:formula1>
          <xm:sqref>C33</xm:sqref>
        </x14:dataValidation>
        <x14:dataValidation type="list" allowBlank="1" showInputMessage="1" showErrorMessage="1" xr:uid="{8ABBB6E1-389E-4A4C-BBCA-52DC6DBA0977}">
          <x14:formula1>
            <xm:f>Formulars!$B$14:$B$17</xm:f>
          </x14:formula1>
          <xm:sqref>C34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4534B-E587-461B-B243-B8BD0432BE1F}">
  <dimension ref="B1:R66"/>
  <sheetViews>
    <sheetView showGridLines="0" topLeftCell="A11" zoomScale="85" zoomScaleNormal="85" workbookViewId="0">
      <selection activeCell="B14" sqref="B14"/>
    </sheetView>
  </sheetViews>
  <sheetFormatPr defaultRowHeight="15.75" x14ac:dyDescent="0.5"/>
  <cols>
    <col min="1" max="1" width="5.265625" customWidth="1"/>
    <col min="2" max="2" width="75" style="4" customWidth="1"/>
    <col min="3" max="3" width="30.86328125" style="2" customWidth="1"/>
    <col min="4" max="4" width="39" style="2" customWidth="1"/>
    <col min="5" max="5" width="11.3984375" style="2" customWidth="1"/>
    <col min="6" max="6" width="13.1328125" style="2" customWidth="1"/>
    <col min="7" max="7" width="12.1328125" style="2" customWidth="1"/>
    <col min="8" max="8" width="11.3984375" style="2" customWidth="1"/>
    <col min="9" max="9" width="11.265625" style="2" customWidth="1"/>
    <col min="10" max="10" width="11" style="2" customWidth="1"/>
    <col min="11" max="11" width="16" customWidth="1"/>
    <col min="12" max="12" width="10.59765625" customWidth="1"/>
  </cols>
  <sheetData>
    <row r="1" spans="2:10" ht="81.75" customHeight="1" x14ac:dyDescent="0.45">
      <c r="B1" s="63" t="s">
        <v>53</v>
      </c>
      <c r="C1" s="63"/>
      <c r="D1" s="63"/>
      <c r="E1" s="63"/>
      <c r="F1" s="63"/>
      <c r="G1" s="63"/>
      <c r="H1" s="63"/>
      <c r="I1" s="63"/>
      <c r="J1" s="63"/>
    </row>
    <row r="2" spans="2:10" ht="81.75" customHeight="1" x14ac:dyDescent="0.45">
      <c r="B2" s="64" t="s">
        <v>165</v>
      </c>
      <c r="C2" s="64"/>
      <c r="D2" s="64"/>
      <c r="E2" s="50"/>
      <c r="F2" s="50"/>
      <c r="G2" s="50"/>
      <c r="H2" s="50"/>
      <c r="I2" s="50"/>
      <c r="J2" s="50"/>
    </row>
    <row r="3" spans="2:10" ht="96" customHeight="1" x14ac:dyDescent="0.45">
      <c r="B3" s="50"/>
      <c r="C3" s="50"/>
      <c r="D3" s="50"/>
      <c r="E3" s="50"/>
      <c r="F3" s="50"/>
      <c r="G3" s="50"/>
      <c r="H3" s="50"/>
      <c r="I3" s="50"/>
      <c r="J3" s="50"/>
    </row>
    <row r="4" spans="2:10" ht="46.15" x14ac:dyDescent="0.45">
      <c r="B4" s="65" t="s">
        <v>54</v>
      </c>
      <c r="C4" s="65"/>
      <c r="D4" s="50"/>
      <c r="E4" s="50"/>
      <c r="F4" s="50"/>
      <c r="G4" s="50"/>
      <c r="H4" s="50"/>
      <c r="I4" s="50"/>
      <c r="J4" s="50"/>
    </row>
    <row r="5" spans="2:10" ht="31.5" customHeight="1" x14ac:dyDescent="0.45">
      <c r="B5" s="71" t="s">
        <v>2</v>
      </c>
      <c r="C5" s="71"/>
      <c r="D5" s="50"/>
      <c r="E5" s="50"/>
      <c r="F5" s="50"/>
      <c r="G5" s="50"/>
      <c r="H5" s="50"/>
      <c r="I5" s="50"/>
      <c r="J5" s="50"/>
    </row>
    <row r="6" spans="2:10" ht="15" customHeight="1" x14ac:dyDescent="0.45">
      <c r="B6" s="71"/>
      <c r="C6" s="71"/>
      <c r="D6" s="50"/>
      <c r="E6" s="50"/>
      <c r="F6" s="50"/>
      <c r="G6" s="50"/>
      <c r="H6" s="50"/>
      <c r="I6" s="50"/>
      <c r="J6" s="50"/>
    </row>
    <row r="7" spans="2:10" ht="46.15" x14ac:dyDescent="0.5">
      <c r="B7" s="7" t="s">
        <v>3</v>
      </c>
      <c r="C7" s="53">
        <f>'Pre-BANT Assessment'!C9</f>
        <v>0</v>
      </c>
      <c r="D7" s="50"/>
      <c r="E7" s="50"/>
      <c r="F7" s="50"/>
      <c r="G7" s="50"/>
      <c r="H7" s="50"/>
      <c r="I7" s="50"/>
      <c r="J7" s="50"/>
    </row>
    <row r="8" spans="2:10" ht="46.15" x14ac:dyDescent="0.5">
      <c r="B8" s="7" t="s">
        <v>4</v>
      </c>
      <c r="C8" s="53">
        <f>'Pre-BANT Assessment'!C10</f>
        <v>0</v>
      </c>
      <c r="D8" s="50"/>
      <c r="E8" s="50"/>
      <c r="F8" s="50"/>
      <c r="G8" s="50"/>
      <c r="H8" s="50"/>
      <c r="I8" s="50"/>
      <c r="J8" s="50"/>
    </row>
    <row r="9" spans="2:10" ht="46.15" x14ac:dyDescent="0.5">
      <c r="B9" s="7" t="s">
        <v>5</v>
      </c>
      <c r="C9" s="53">
        <f>'Pre-BANT Assessment'!C11</f>
        <v>0</v>
      </c>
      <c r="D9" s="50"/>
      <c r="E9" s="50"/>
      <c r="F9" s="50"/>
      <c r="G9" s="50"/>
      <c r="H9" s="50"/>
      <c r="I9" s="50"/>
      <c r="J9" s="50"/>
    </row>
    <row r="10" spans="2:10" ht="46.15" x14ac:dyDescent="0.45">
      <c r="B10" s="45" t="s">
        <v>6</v>
      </c>
      <c r="C10" s="53">
        <f>'Pre-BANT Assessment'!C12</f>
        <v>0</v>
      </c>
      <c r="D10" s="50"/>
      <c r="E10" s="50"/>
      <c r="F10" s="50"/>
      <c r="G10" s="50"/>
      <c r="H10" s="50"/>
      <c r="I10" s="50"/>
      <c r="J10" s="50"/>
    </row>
    <row r="11" spans="2:10" ht="46.15" x14ac:dyDescent="0.45">
      <c r="B11" s="53" t="s">
        <v>169</v>
      </c>
      <c r="C11" s="53">
        <f>'Pre-BANT Assessment'!C13</f>
        <v>0</v>
      </c>
      <c r="D11" s="50"/>
      <c r="E11" s="50"/>
      <c r="F11" s="50"/>
      <c r="G11" s="50"/>
      <c r="H11" s="50"/>
      <c r="I11" s="50"/>
      <c r="J11" s="50"/>
    </row>
    <row r="12" spans="2:10" ht="46.15" x14ac:dyDescent="0.5">
      <c r="B12" s="5" t="s">
        <v>7</v>
      </c>
      <c r="C12" s="6" t="s">
        <v>8</v>
      </c>
      <c r="D12" s="6" t="s">
        <v>9</v>
      </c>
      <c r="E12" s="50"/>
      <c r="F12" s="50"/>
      <c r="G12" s="50"/>
      <c r="H12" s="50"/>
      <c r="I12" s="50"/>
      <c r="J12" s="50"/>
    </row>
    <row r="13" spans="2:10" x14ac:dyDescent="0.5">
      <c r="B13" s="9" t="s">
        <v>173</v>
      </c>
      <c r="C13" s="30" t="str">
        <f>'Pre-BANT Assessment'!C15</f>
        <v>Yes</v>
      </c>
      <c r="D13" s="30">
        <f>'Pre-BANT Assessment'!D15</f>
        <v>0</v>
      </c>
      <c r="E13" s="3"/>
      <c r="F13" s="3"/>
      <c r="G13" s="3"/>
      <c r="H13" s="3"/>
    </row>
    <row r="14" spans="2:10" ht="54" customHeight="1" x14ac:dyDescent="0.5">
      <c r="C14" s="3"/>
      <c r="D14" s="3"/>
      <c r="E14" s="3"/>
      <c r="F14" s="3"/>
      <c r="G14" s="3"/>
      <c r="H14" s="3"/>
    </row>
    <row r="15" spans="2:10" ht="16.5" customHeight="1" x14ac:dyDescent="0.45">
      <c r="B15" s="65" t="s">
        <v>15</v>
      </c>
      <c r="C15" s="65"/>
      <c r="D15" s="65"/>
      <c r="E15" s="65"/>
      <c r="F15" s="65"/>
      <c r="G15" s="65"/>
      <c r="H15" s="65"/>
      <c r="I15" s="65"/>
      <c r="J15" s="65"/>
    </row>
    <row r="16" spans="2:10" ht="16.5" customHeight="1" x14ac:dyDescent="0.5">
      <c r="B16" s="5" t="s">
        <v>7</v>
      </c>
      <c r="C16" s="6" t="s">
        <v>8</v>
      </c>
      <c r="D16" s="66" t="s">
        <v>9</v>
      </c>
      <c r="E16" s="66"/>
      <c r="F16" s="66"/>
      <c r="G16" s="66"/>
      <c r="H16" s="66"/>
      <c r="I16" s="66"/>
      <c r="J16" s="66"/>
    </row>
    <row r="17" spans="2:10" ht="33.75" customHeight="1" x14ac:dyDescent="0.45">
      <c r="B17" s="45" t="s">
        <v>16</v>
      </c>
      <c r="C17" s="36"/>
      <c r="D17" s="67"/>
      <c r="E17" s="67"/>
      <c r="F17" s="67"/>
      <c r="G17" s="67"/>
      <c r="H17" s="67"/>
      <c r="I17" s="67"/>
      <c r="J17" s="67"/>
    </row>
    <row r="18" spans="2:10" ht="35.25" customHeight="1" x14ac:dyDescent="0.45">
      <c r="B18" s="46" t="s">
        <v>17</v>
      </c>
      <c r="C18" s="34"/>
      <c r="D18" s="67"/>
      <c r="E18" s="67"/>
      <c r="F18" s="67"/>
      <c r="G18" s="67"/>
      <c r="H18" s="67"/>
      <c r="I18" s="67"/>
      <c r="J18" s="67"/>
    </row>
    <row r="19" spans="2:10" ht="35.25" customHeight="1" x14ac:dyDescent="0.45">
      <c r="B19" s="45" t="s">
        <v>18</v>
      </c>
      <c r="C19" s="36"/>
      <c r="D19" s="67"/>
      <c r="E19" s="67"/>
      <c r="F19" s="67"/>
      <c r="G19" s="67"/>
      <c r="H19" s="67"/>
      <c r="I19" s="67"/>
      <c r="J19" s="67"/>
    </row>
    <row r="20" spans="2:10" ht="26.25" customHeight="1" x14ac:dyDescent="0.5">
      <c r="B20" s="5" t="s">
        <v>7</v>
      </c>
      <c r="C20" s="6" t="s">
        <v>8</v>
      </c>
      <c r="D20" s="6" t="s">
        <v>9</v>
      </c>
      <c r="E20" s="6" t="s">
        <v>10</v>
      </c>
      <c r="F20" s="6" t="s">
        <v>11</v>
      </c>
      <c r="G20" s="6" t="s">
        <v>12</v>
      </c>
      <c r="H20" s="78" t="s">
        <v>13</v>
      </c>
      <c r="I20" s="79"/>
      <c r="J20" s="80"/>
    </row>
    <row r="21" spans="2:10" ht="33.75" customHeight="1" x14ac:dyDescent="0.45">
      <c r="B21" s="9" t="s">
        <v>19</v>
      </c>
      <c r="C21" s="47" t="s">
        <v>20</v>
      </c>
      <c r="D21" s="38"/>
      <c r="E21" s="30">
        <f>VLOOKUP(C21,Management[#All],2,FALSE)</f>
        <v>3</v>
      </c>
      <c r="F21" s="33">
        <v>0.33329999999999999</v>
      </c>
      <c r="G21" s="29">
        <v>1</v>
      </c>
      <c r="H21" s="81">
        <f t="shared" ref="H21" si="0">E21*F21/1</f>
        <v>0.99990000000000001</v>
      </c>
      <c r="I21" s="82"/>
      <c r="J21" s="83"/>
    </row>
    <row r="22" spans="2:10" ht="16.5" customHeight="1" x14ac:dyDescent="0.5">
      <c r="B22" s="8"/>
      <c r="C22" s="3"/>
      <c r="D22" s="3"/>
      <c r="E22" s="3"/>
      <c r="F22" s="3"/>
      <c r="G22" s="3"/>
      <c r="H22" s="3"/>
    </row>
    <row r="23" spans="2:10" ht="58.5" customHeight="1" x14ac:dyDescent="0.45">
      <c r="B23" s="97" t="s">
        <v>55</v>
      </c>
      <c r="C23" s="97"/>
      <c r="D23" s="97"/>
      <c r="E23" s="97"/>
      <c r="F23" s="97"/>
      <c r="G23" s="97"/>
      <c r="H23" s="97"/>
      <c r="I23" s="97"/>
      <c r="J23" s="97"/>
    </row>
    <row r="24" spans="2:10" ht="16.5" customHeight="1" x14ac:dyDescent="0.5">
      <c r="B24" s="8"/>
      <c r="C24" s="3"/>
      <c r="D24" s="3"/>
      <c r="E24" s="3"/>
      <c r="F24" s="3"/>
      <c r="G24" s="3"/>
      <c r="H24" s="3"/>
    </row>
    <row r="25" spans="2:10" ht="16.5" customHeight="1" x14ac:dyDescent="0.45">
      <c r="B25" s="95" t="s">
        <v>56</v>
      </c>
      <c r="C25" s="95"/>
      <c r="D25" s="95"/>
      <c r="E25" s="95"/>
      <c r="F25" s="95"/>
      <c r="G25" s="95"/>
      <c r="H25" s="95"/>
      <c r="I25" s="95"/>
      <c r="J25" s="95"/>
    </row>
    <row r="26" spans="2:10" ht="16.5" customHeight="1" x14ac:dyDescent="0.5">
      <c r="B26" s="5" t="s">
        <v>7</v>
      </c>
      <c r="C26" s="6" t="s">
        <v>8</v>
      </c>
      <c r="D26" s="6" t="s">
        <v>9</v>
      </c>
      <c r="E26" s="6" t="s">
        <v>10</v>
      </c>
      <c r="F26" s="6" t="s">
        <v>11</v>
      </c>
      <c r="G26" s="6" t="s">
        <v>12</v>
      </c>
      <c r="H26" s="6" t="s">
        <v>13</v>
      </c>
      <c r="I26" s="6" t="s">
        <v>24</v>
      </c>
      <c r="J26" s="6" t="s">
        <v>25</v>
      </c>
    </row>
    <row r="27" spans="2:10" x14ac:dyDescent="0.45">
      <c r="B27" s="12" t="s">
        <v>57</v>
      </c>
      <c r="C27" s="36" t="s">
        <v>58</v>
      </c>
      <c r="D27" s="38"/>
      <c r="E27" s="30">
        <f>VLOOKUP(C27,BANT_YES_NO_DK[#All],2,FALSE)</f>
        <v>1</v>
      </c>
      <c r="F27" s="33">
        <v>0.5</v>
      </c>
      <c r="G27" s="29">
        <v>1</v>
      </c>
      <c r="H27" s="29">
        <f t="shared" ref="H27" si="1">E27*F27/1</f>
        <v>0.5</v>
      </c>
      <c r="I27" s="75">
        <v>0.66</v>
      </c>
      <c r="J27" s="75">
        <f>AVERAGE(H27:H29)</f>
        <v>0.83333333333333337</v>
      </c>
    </row>
    <row r="28" spans="2:10" x14ac:dyDescent="0.45">
      <c r="B28" s="10" t="s">
        <v>59</v>
      </c>
      <c r="C28" s="34" t="s">
        <v>14</v>
      </c>
      <c r="D28" s="39"/>
      <c r="E28" s="35">
        <f>VLOOKUP(C28,BANT_YES_NO_DK[#All],2,FALSE)</f>
        <v>2</v>
      </c>
      <c r="F28" s="35">
        <v>0.5</v>
      </c>
      <c r="G28" s="37">
        <v>1</v>
      </c>
      <c r="H28" s="37">
        <f t="shared" ref="H28:H29" si="2">E28*F28/1</f>
        <v>1</v>
      </c>
      <c r="I28" s="75"/>
      <c r="J28" s="75"/>
    </row>
    <row r="29" spans="2:10" x14ac:dyDescent="0.45">
      <c r="B29" s="12" t="s">
        <v>60</v>
      </c>
      <c r="C29" s="36" t="s">
        <v>14</v>
      </c>
      <c r="D29" s="38"/>
      <c r="E29" s="30">
        <f>VLOOKUP(C29,BANT_YES_NO_DK[#All],2,FALSE)</f>
        <v>2</v>
      </c>
      <c r="F29" s="33">
        <v>0.5</v>
      </c>
      <c r="G29" s="29">
        <v>1</v>
      </c>
      <c r="H29" s="29">
        <f t="shared" si="2"/>
        <v>1</v>
      </c>
      <c r="I29" s="75"/>
      <c r="J29" s="75"/>
    </row>
    <row r="30" spans="2:10" x14ac:dyDescent="0.5">
      <c r="B30" s="8"/>
      <c r="C30" s="3"/>
      <c r="D30" s="3"/>
      <c r="E30" s="3"/>
      <c r="F30" s="3"/>
      <c r="G30" s="3"/>
      <c r="H30" s="3"/>
    </row>
    <row r="31" spans="2:10" x14ac:dyDescent="0.45">
      <c r="B31" s="95" t="s">
        <v>61</v>
      </c>
      <c r="C31" s="95"/>
      <c r="D31" s="95"/>
      <c r="E31" s="95"/>
      <c r="F31" s="95"/>
      <c r="G31" s="95"/>
      <c r="H31" s="95"/>
      <c r="I31" s="95"/>
      <c r="J31" s="95"/>
    </row>
    <row r="32" spans="2:10" x14ac:dyDescent="0.5">
      <c r="B32" s="5" t="s">
        <v>7</v>
      </c>
      <c r="C32" s="6" t="s">
        <v>8</v>
      </c>
      <c r="D32" s="6" t="s">
        <v>9</v>
      </c>
      <c r="E32" s="6" t="s">
        <v>10</v>
      </c>
      <c r="F32" s="6" t="s">
        <v>11</v>
      </c>
      <c r="G32" s="6" t="s">
        <v>12</v>
      </c>
      <c r="H32" s="6" t="s">
        <v>13</v>
      </c>
      <c r="I32" s="6" t="s">
        <v>24</v>
      </c>
      <c r="J32" s="6" t="s">
        <v>25</v>
      </c>
    </row>
    <row r="33" spans="2:10" x14ac:dyDescent="0.45">
      <c r="B33" s="12" t="s">
        <v>62</v>
      </c>
      <c r="C33" s="36" t="s">
        <v>14</v>
      </c>
      <c r="D33" s="38"/>
      <c r="E33" s="30">
        <f>VLOOKUP(C33,BANT_YES_NO_DK[#All],2,FALSE)</f>
        <v>2</v>
      </c>
      <c r="F33" s="33">
        <v>0.5</v>
      </c>
      <c r="G33" s="29">
        <v>1</v>
      </c>
      <c r="H33" s="29">
        <f t="shared" ref="H33" si="3">E33*F33/1</f>
        <v>1</v>
      </c>
      <c r="I33" s="75">
        <v>0.66</v>
      </c>
      <c r="J33" s="75">
        <f>AVERAGE(H33:H36)</f>
        <v>1</v>
      </c>
    </row>
    <row r="34" spans="2:10" ht="31.5" x14ac:dyDescent="0.45">
      <c r="B34" s="10" t="s">
        <v>63</v>
      </c>
      <c r="C34" s="34" t="s">
        <v>14</v>
      </c>
      <c r="D34" s="39"/>
      <c r="E34" s="35">
        <f>VLOOKUP(C34,BANT_YES_NO[[#All],[Rating]:[Point]],2,FALSE)</f>
        <v>2</v>
      </c>
      <c r="F34" s="35">
        <v>0.5</v>
      </c>
      <c r="G34" s="37">
        <v>1</v>
      </c>
      <c r="H34" s="37">
        <f t="shared" ref="H34:H36" si="4">E34*F34/1</f>
        <v>1</v>
      </c>
      <c r="I34" s="75"/>
      <c r="J34" s="75"/>
    </row>
    <row r="35" spans="2:10" x14ac:dyDescent="0.45">
      <c r="B35" s="12" t="s">
        <v>64</v>
      </c>
      <c r="C35" s="36" t="s">
        <v>14</v>
      </c>
      <c r="D35" s="38"/>
      <c r="E35" s="30">
        <f>VLOOKUP(C35,BANT_YES_NO[[#All],[Rating]:[Point]],2,FALSE)</f>
        <v>2</v>
      </c>
      <c r="F35" s="33">
        <v>0.5</v>
      </c>
      <c r="G35" s="29">
        <v>1</v>
      </c>
      <c r="H35" s="29">
        <f t="shared" si="4"/>
        <v>1</v>
      </c>
      <c r="I35" s="75"/>
      <c r="J35" s="75"/>
    </row>
    <row r="36" spans="2:10" x14ac:dyDescent="0.45">
      <c r="B36" s="10" t="s">
        <v>170</v>
      </c>
      <c r="C36" s="34" t="s">
        <v>65</v>
      </c>
      <c r="D36" s="39"/>
      <c r="E36" s="35">
        <f>VLOOKUP(C36,BANT_STRONG[#All],2,FALSE)</f>
        <v>2</v>
      </c>
      <c r="F36" s="35">
        <v>0.5</v>
      </c>
      <c r="G36" s="37">
        <v>1</v>
      </c>
      <c r="H36" s="37">
        <f t="shared" si="4"/>
        <v>1</v>
      </c>
      <c r="I36" s="75"/>
      <c r="J36" s="75"/>
    </row>
    <row r="37" spans="2:10" x14ac:dyDescent="0.5">
      <c r="B37" s="8"/>
      <c r="C37" s="3"/>
      <c r="D37" s="3"/>
      <c r="E37" s="3"/>
      <c r="F37" s="3"/>
      <c r="G37" s="3"/>
      <c r="H37" s="3"/>
    </row>
    <row r="38" spans="2:10" x14ac:dyDescent="0.45">
      <c r="B38" s="95" t="s">
        <v>66</v>
      </c>
      <c r="C38" s="95"/>
      <c r="D38" s="95"/>
      <c r="E38" s="95"/>
      <c r="F38" s="95"/>
      <c r="G38" s="95"/>
      <c r="H38" s="95"/>
      <c r="I38" s="95"/>
      <c r="J38" s="95"/>
    </row>
    <row r="39" spans="2:10" x14ac:dyDescent="0.5">
      <c r="B39" s="5" t="s">
        <v>7</v>
      </c>
      <c r="C39" s="6" t="s">
        <v>8</v>
      </c>
      <c r="D39" s="6" t="s">
        <v>9</v>
      </c>
      <c r="E39" s="6" t="s">
        <v>10</v>
      </c>
      <c r="F39" s="6" t="s">
        <v>11</v>
      </c>
      <c r="G39" s="6" t="s">
        <v>12</v>
      </c>
      <c r="H39" s="6" t="s">
        <v>13</v>
      </c>
      <c r="I39" s="6" t="s">
        <v>24</v>
      </c>
      <c r="J39" s="6" t="s">
        <v>25</v>
      </c>
    </row>
    <row r="40" spans="2:10" x14ac:dyDescent="0.45">
      <c r="B40" s="12" t="s">
        <v>67</v>
      </c>
      <c r="C40" s="36" t="s">
        <v>68</v>
      </c>
      <c r="D40" s="38"/>
      <c r="E40" s="30">
        <f>VLOOKUP(C40,BANT_UNDERSTANDING[#All],2,FALSE)</f>
        <v>3</v>
      </c>
      <c r="F40" s="33">
        <v>0.65</v>
      </c>
      <c r="G40" s="29">
        <v>1.95</v>
      </c>
      <c r="H40" s="29">
        <f t="shared" ref="H40:H43" si="5">E40*F40/1</f>
        <v>1.9500000000000002</v>
      </c>
      <c r="I40" s="72">
        <v>0.66</v>
      </c>
      <c r="J40" s="72">
        <f>AVERAGE(H40:H43)</f>
        <v>1.0125</v>
      </c>
    </row>
    <row r="41" spans="2:10" x14ac:dyDescent="0.45">
      <c r="B41" s="10" t="s">
        <v>69</v>
      </c>
      <c r="C41" s="34" t="s">
        <v>14</v>
      </c>
      <c r="D41" s="39"/>
      <c r="E41" s="35">
        <f>VLOOKUP(C41,BANT_YES_NO[[#All],[Rating]:[Point]],2,FALSE)</f>
        <v>2</v>
      </c>
      <c r="F41" s="35">
        <v>0.3</v>
      </c>
      <c r="G41" s="37">
        <v>0.6</v>
      </c>
      <c r="H41" s="37">
        <f t="shared" si="5"/>
        <v>0.6</v>
      </c>
      <c r="I41" s="73"/>
      <c r="J41" s="73"/>
    </row>
    <row r="42" spans="2:10" x14ac:dyDescent="0.45">
      <c r="B42" s="59" t="s">
        <v>70</v>
      </c>
      <c r="C42" s="36" t="s">
        <v>71</v>
      </c>
      <c r="D42" s="38"/>
      <c r="E42" s="30">
        <f>VLOOKUP(C42,BANT_EXCELENT[#All],2,FALSE)</f>
        <v>3</v>
      </c>
      <c r="F42" s="33">
        <v>0.3</v>
      </c>
      <c r="G42" s="29">
        <v>0.9</v>
      </c>
      <c r="H42" s="29">
        <f t="shared" si="5"/>
        <v>0.89999999999999991</v>
      </c>
      <c r="I42" s="73"/>
      <c r="J42" s="73"/>
    </row>
    <row r="43" spans="2:10" ht="45" customHeight="1" x14ac:dyDescent="0.45">
      <c r="B43" s="10" t="s">
        <v>72</v>
      </c>
      <c r="C43" s="34" t="s">
        <v>14</v>
      </c>
      <c r="D43" s="39"/>
      <c r="E43" s="35">
        <f>VLOOKUP(C43,BANT_YES_NO[[#All],[Rating]:[Point]],2,FALSE)</f>
        <v>2</v>
      </c>
      <c r="F43" s="35">
        <v>0.3</v>
      </c>
      <c r="G43" s="37">
        <v>0.6</v>
      </c>
      <c r="H43" s="37">
        <f t="shared" si="5"/>
        <v>0.6</v>
      </c>
      <c r="I43" s="74"/>
      <c r="J43" s="74"/>
    </row>
    <row r="44" spans="2:10" x14ac:dyDescent="0.5">
      <c r="B44" s="8"/>
      <c r="C44" s="3"/>
      <c r="D44" s="3"/>
      <c r="E44" s="3"/>
      <c r="F44" s="3"/>
      <c r="G44" s="3"/>
      <c r="H44" s="3"/>
    </row>
    <row r="45" spans="2:10" x14ac:dyDescent="0.45">
      <c r="B45" s="95" t="s">
        <v>73</v>
      </c>
      <c r="C45" s="95"/>
      <c r="D45" s="95"/>
      <c r="E45" s="95"/>
      <c r="F45" s="95"/>
      <c r="G45" s="95"/>
      <c r="H45" s="95"/>
      <c r="I45" s="95"/>
      <c r="J45" s="95"/>
    </row>
    <row r="46" spans="2:10" x14ac:dyDescent="0.5">
      <c r="B46" s="5" t="s">
        <v>7</v>
      </c>
      <c r="C46" s="6" t="s">
        <v>8</v>
      </c>
      <c r="D46" s="6" t="s">
        <v>9</v>
      </c>
      <c r="E46" s="6" t="s">
        <v>10</v>
      </c>
      <c r="F46" s="6" t="s">
        <v>11</v>
      </c>
      <c r="G46" s="6" t="s">
        <v>12</v>
      </c>
      <c r="H46" s="6" t="s">
        <v>13</v>
      </c>
      <c r="I46" s="6" t="s">
        <v>24</v>
      </c>
      <c r="J46" s="6" t="s">
        <v>25</v>
      </c>
    </row>
    <row r="47" spans="2:10" x14ac:dyDescent="0.45">
      <c r="B47" s="59" t="s">
        <v>74</v>
      </c>
      <c r="C47" s="36" t="s">
        <v>14</v>
      </c>
      <c r="D47" s="38"/>
      <c r="E47" s="30">
        <f>VLOOKUP(C47,BANT_YES_NO_DK[#All],2,FALSE)</f>
        <v>2</v>
      </c>
      <c r="F47" s="33">
        <v>0.5</v>
      </c>
      <c r="G47" s="29">
        <v>1</v>
      </c>
      <c r="H47" s="29">
        <f t="shared" ref="H47" si="6">E47*F47/1</f>
        <v>1</v>
      </c>
      <c r="I47" s="72">
        <v>0.66</v>
      </c>
      <c r="J47" s="72">
        <f>AVERAGE(H47:H50)</f>
        <v>1.125</v>
      </c>
    </row>
    <row r="48" spans="2:10" ht="31.5" x14ac:dyDescent="0.45">
      <c r="B48" s="10" t="s">
        <v>75</v>
      </c>
      <c r="C48" s="34" t="s">
        <v>14</v>
      </c>
      <c r="D48" s="39"/>
      <c r="E48" s="35">
        <f>VLOOKUP(C48,BANT_YES_NO[[#All],[Rating]:[Point]],2,FALSE)</f>
        <v>2</v>
      </c>
      <c r="F48" s="35">
        <v>0.5</v>
      </c>
      <c r="G48" s="37">
        <v>1</v>
      </c>
      <c r="H48" s="37">
        <f t="shared" ref="H48" si="7">E48*F48/1</f>
        <v>1</v>
      </c>
      <c r="I48" s="73"/>
      <c r="J48" s="73"/>
    </row>
    <row r="49" spans="2:18" ht="42.75" x14ac:dyDescent="0.45">
      <c r="B49" s="59" t="s">
        <v>76</v>
      </c>
      <c r="C49" s="36" t="s">
        <v>14</v>
      </c>
      <c r="D49" s="38"/>
      <c r="E49" s="30">
        <f>VLOOKUP(C49,BANT_YES_NO[[#All],[Rating]:[Point]],2,FALSE)</f>
        <v>2</v>
      </c>
      <c r="F49" s="33">
        <v>0.5</v>
      </c>
      <c r="G49" s="29">
        <v>1</v>
      </c>
      <c r="H49" s="29">
        <f t="shared" ref="H49:H50" si="8">E49*F49/1</f>
        <v>1</v>
      </c>
      <c r="I49" s="73"/>
      <c r="J49" s="73"/>
    </row>
    <row r="50" spans="2:18" x14ac:dyDescent="0.45">
      <c r="B50" s="10" t="s">
        <v>77</v>
      </c>
      <c r="C50" s="34" t="s">
        <v>30</v>
      </c>
      <c r="D50" s="39"/>
      <c r="E50" s="35">
        <f>VLOOKUP(C50,GOLIVE_TIME[#All],2,FALSE)</f>
        <v>3</v>
      </c>
      <c r="F50" s="35">
        <v>0.5</v>
      </c>
      <c r="G50" s="37">
        <v>1.5</v>
      </c>
      <c r="H50" s="37">
        <f t="shared" si="8"/>
        <v>1.5</v>
      </c>
      <c r="I50" s="74"/>
      <c r="J50" s="74"/>
    </row>
    <row r="51" spans="2:18" ht="34.5" customHeight="1" x14ac:dyDescent="0.5"/>
    <row r="52" spans="2:18" ht="34.5" customHeight="1" x14ac:dyDescent="0.45">
      <c r="B52" s="92" t="s">
        <v>46</v>
      </c>
      <c r="C52" s="93"/>
      <c r="D52" s="93"/>
      <c r="E52" s="93"/>
      <c r="F52" s="93"/>
      <c r="G52" s="93"/>
      <c r="H52" s="93"/>
      <c r="I52" s="94"/>
      <c r="J52"/>
    </row>
    <row r="53" spans="2:18" ht="34.5" customHeight="1" x14ac:dyDescent="0.5">
      <c r="B53" s="16" t="s">
        <v>47</v>
      </c>
      <c r="C53" s="14" t="s">
        <v>24</v>
      </c>
      <c r="D53" s="14" t="s">
        <v>25</v>
      </c>
      <c r="E53" s="15"/>
      <c r="F53" s="14" t="s">
        <v>11</v>
      </c>
      <c r="G53" s="14" t="s">
        <v>13</v>
      </c>
      <c r="H53" s="14" t="s">
        <v>24</v>
      </c>
      <c r="I53" s="14" t="s">
        <v>25</v>
      </c>
    </row>
    <row r="54" spans="2:18" x14ac:dyDescent="0.5">
      <c r="B54" s="9" t="s">
        <v>48</v>
      </c>
      <c r="C54" s="40"/>
      <c r="D54" s="40">
        <f>H21</f>
        <v>0.99990000000000001</v>
      </c>
      <c r="E54" s="85"/>
      <c r="F54" s="41">
        <v>1</v>
      </c>
      <c r="G54" s="29">
        <f t="shared" ref="G54:G60" si="9">F54*D54</f>
        <v>0.99990000000000001</v>
      </c>
      <c r="H54" s="96">
        <v>0.8</v>
      </c>
      <c r="I54" s="96">
        <f>AVERAGE(G54:G60)</f>
        <v>0.99584149659863963</v>
      </c>
    </row>
    <row r="55" spans="2:18" x14ac:dyDescent="0.5">
      <c r="B55" s="10" t="s">
        <v>171</v>
      </c>
      <c r="C55" s="42"/>
      <c r="D55" s="40">
        <f>'Pre-BANT Assessment'!H15</f>
        <v>1</v>
      </c>
      <c r="E55" s="86"/>
      <c r="F55" s="43">
        <v>1</v>
      </c>
      <c r="G55" s="37">
        <f t="shared" si="9"/>
        <v>1</v>
      </c>
      <c r="H55" s="96"/>
      <c r="I55" s="96"/>
    </row>
    <row r="56" spans="2:18" x14ac:dyDescent="0.5">
      <c r="B56" s="9" t="s">
        <v>49</v>
      </c>
      <c r="C56" s="40"/>
      <c r="D56" s="42">
        <f>AVERAGE('Pre-BANT Assessment'!I54:I57)</f>
        <v>1.3891071428571429</v>
      </c>
      <c r="E56" s="86"/>
      <c r="F56" s="41">
        <v>0.72</v>
      </c>
      <c r="G56" s="29">
        <f t="shared" si="9"/>
        <v>1.0001571428571427</v>
      </c>
      <c r="H56" s="96"/>
      <c r="I56" s="96"/>
      <c r="L56" s="32"/>
    </row>
    <row r="57" spans="2:18" ht="15.75" customHeight="1" x14ac:dyDescent="0.5">
      <c r="B57" s="10" t="s">
        <v>78</v>
      </c>
      <c r="C57" s="42">
        <v>0.66</v>
      </c>
      <c r="D57" s="40">
        <f>J27</f>
        <v>0.83333333333333337</v>
      </c>
      <c r="E57" s="86"/>
      <c r="F57" s="43">
        <v>1</v>
      </c>
      <c r="G57" s="37">
        <f t="shared" si="9"/>
        <v>0.83333333333333337</v>
      </c>
      <c r="H57" s="96"/>
      <c r="I57" s="96"/>
      <c r="L57" s="32"/>
    </row>
    <row r="58" spans="2:18" x14ac:dyDescent="0.5">
      <c r="B58" s="9" t="s">
        <v>79</v>
      </c>
      <c r="C58" s="40">
        <v>0.66</v>
      </c>
      <c r="D58" s="42">
        <f>J33</f>
        <v>1</v>
      </c>
      <c r="E58" s="86"/>
      <c r="F58" s="41">
        <v>1</v>
      </c>
      <c r="G58" s="29">
        <f t="shared" si="9"/>
        <v>1</v>
      </c>
      <c r="H58" s="96"/>
      <c r="I58" s="96"/>
      <c r="K58" s="31"/>
    </row>
    <row r="59" spans="2:18" x14ac:dyDescent="0.5">
      <c r="B59" s="10" t="s">
        <v>80</v>
      </c>
      <c r="C59" s="42">
        <v>0.66</v>
      </c>
      <c r="D59" s="40">
        <f>J40</f>
        <v>1.0125</v>
      </c>
      <c r="E59" s="86"/>
      <c r="F59" s="43">
        <v>1</v>
      </c>
      <c r="G59" s="37">
        <f t="shared" si="9"/>
        <v>1.0125</v>
      </c>
      <c r="H59" s="96"/>
      <c r="I59" s="96"/>
    </row>
    <row r="60" spans="2:18" s="2" customFormat="1" x14ac:dyDescent="0.5">
      <c r="B60" s="9" t="s">
        <v>81</v>
      </c>
      <c r="C60" s="40">
        <v>0.66</v>
      </c>
      <c r="D60" s="40">
        <f>J47</f>
        <v>1.125</v>
      </c>
      <c r="E60" s="87"/>
      <c r="F60" s="41">
        <v>1</v>
      </c>
      <c r="G60" s="29">
        <f t="shared" si="9"/>
        <v>1.125</v>
      </c>
      <c r="H60" s="96"/>
      <c r="I60" s="96"/>
      <c r="K60"/>
      <c r="L60"/>
      <c r="M60"/>
      <c r="N60"/>
      <c r="O60"/>
      <c r="P60"/>
      <c r="Q60"/>
      <c r="R60"/>
    </row>
    <row r="61" spans="2:18" s="2" customFormat="1" x14ac:dyDescent="0.5">
      <c r="B61" s="11"/>
      <c r="K61"/>
      <c r="L61"/>
      <c r="M61"/>
      <c r="N61"/>
      <c r="O61"/>
      <c r="P61"/>
      <c r="Q61"/>
      <c r="R61"/>
    </row>
    <row r="62" spans="2:18" s="2" customFormat="1" x14ac:dyDescent="0.5">
      <c r="B62" s="11"/>
      <c r="K62"/>
      <c r="L62"/>
      <c r="M62"/>
      <c r="N62"/>
      <c r="O62"/>
      <c r="P62"/>
      <c r="Q62"/>
      <c r="R62"/>
    </row>
    <row r="63" spans="2:18" s="2" customFormat="1" ht="45.75" customHeight="1" x14ac:dyDescent="0.5">
      <c r="B63" s="84" t="s">
        <v>82</v>
      </c>
      <c r="C63" s="84"/>
      <c r="D63" s="84"/>
      <c r="E63" s="84"/>
      <c r="F63" s="84"/>
      <c r="G63" s="84"/>
      <c r="H63" s="3"/>
      <c r="K63"/>
      <c r="L63"/>
      <c r="M63"/>
      <c r="N63"/>
      <c r="O63"/>
      <c r="P63"/>
      <c r="Q63"/>
      <c r="R63"/>
    </row>
    <row r="64" spans="2:18" s="2" customFormat="1" ht="60" customHeight="1" x14ac:dyDescent="0.5">
      <c r="B64" s="13" t="s">
        <v>51</v>
      </c>
      <c r="C64" s="88" t="str">
        <f>IF(I54&lt;=50%,"Disqualify",IF(I54&lt;=80%,"Neutral","Qualify"))</f>
        <v>Qualify</v>
      </c>
      <c r="D64" s="88"/>
      <c r="E64" s="88"/>
      <c r="F64" s="88"/>
      <c r="G64" s="88"/>
      <c r="H64" s="3"/>
      <c r="K64"/>
      <c r="L64"/>
      <c r="M64"/>
      <c r="N64"/>
      <c r="O64"/>
      <c r="P64"/>
      <c r="Q64"/>
      <c r="R64"/>
    </row>
    <row r="65" spans="2:18" s="2" customFormat="1" ht="82.5" customHeight="1" x14ac:dyDescent="0.5">
      <c r="B65" s="49" t="s">
        <v>52</v>
      </c>
      <c r="C65" s="77"/>
      <c r="D65" s="77"/>
      <c r="E65" s="77"/>
      <c r="F65" s="77"/>
      <c r="G65" s="77"/>
      <c r="H65" s="3"/>
      <c r="K65"/>
      <c r="L65"/>
      <c r="M65"/>
      <c r="N65"/>
      <c r="O65"/>
      <c r="P65"/>
      <c r="Q65"/>
      <c r="R65"/>
    </row>
    <row r="66" spans="2:18" s="2" customFormat="1" ht="81" customHeight="1" x14ac:dyDescent="0.5">
      <c r="B66" s="49" t="s">
        <v>83</v>
      </c>
      <c r="C66" s="77"/>
      <c r="D66" s="77"/>
      <c r="E66" s="77"/>
      <c r="F66" s="77"/>
      <c r="G66" s="77"/>
      <c r="K66"/>
      <c r="L66"/>
      <c r="M66"/>
      <c r="N66"/>
      <c r="O66"/>
      <c r="P66"/>
      <c r="Q66"/>
      <c r="R66"/>
    </row>
  </sheetData>
  <mergeCells count="32">
    <mergeCell ref="B15:J15"/>
    <mergeCell ref="D16:J16"/>
    <mergeCell ref="B1:J1"/>
    <mergeCell ref="B4:C4"/>
    <mergeCell ref="B5:C6"/>
    <mergeCell ref="B2:D2"/>
    <mergeCell ref="B23:J23"/>
    <mergeCell ref="B25:J25"/>
    <mergeCell ref="J47:J50"/>
    <mergeCell ref="D17:J17"/>
    <mergeCell ref="D18:J18"/>
    <mergeCell ref="D19:J19"/>
    <mergeCell ref="H20:J20"/>
    <mergeCell ref="H21:J21"/>
    <mergeCell ref="B45:J45"/>
    <mergeCell ref="I40:I43"/>
    <mergeCell ref="J40:J43"/>
    <mergeCell ref="I47:I50"/>
    <mergeCell ref="I27:I29"/>
    <mergeCell ref="J27:J29"/>
    <mergeCell ref="B31:J31"/>
    <mergeCell ref="I33:I36"/>
    <mergeCell ref="J33:J36"/>
    <mergeCell ref="B38:J38"/>
    <mergeCell ref="C65:G65"/>
    <mergeCell ref="H54:H60"/>
    <mergeCell ref="I54:I60"/>
    <mergeCell ref="C66:G66"/>
    <mergeCell ref="B52:I52"/>
    <mergeCell ref="B63:G63"/>
    <mergeCell ref="C64:G64"/>
    <mergeCell ref="E54:E60"/>
  </mergeCells>
  <conditionalFormatting sqref="C64:G64">
    <cfRule type="cellIs" dxfId="17" priority="46" operator="equal">
      <formula>"Qualify"</formula>
    </cfRule>
    <cfRule type="cellIs" dxfId="16" priority="47" operator="equal">
      <formula>"Neutral"</formula>
    </cfRule>
    <cfRule type="cellIs" dxfId="15" priority="48" operator="equal">
      <formula>"Disqualify"</formula>
    </cfRule>
  </conditionalFormatting>
  <conditionalFormatting sqref="D54:D55">
    <cfRule type="cellIs" dxfId="14" priority="37" operator="lessThan">
      <formula>$C$55</formula>
    </cfRule>
    <cfRule type="cellIs" dxfId="13" priority="45" operator="greaterThan">
      <formula>$C$55</formula>
    </cfRule>
  </conditionalFormatting>
  <conditionalFormatting sqref="D56">
    <cfRule type="cellIs" dxfId="12" priority="36" operator="lessThan">
      <formula>$C$56</formula>
    </cfRule>
    <cfRule type="cellIs" dxfId="11" priority="44" operator="greaterThan">
      <formula>$C$56</formula>
    </cfRule>
  </conditionalFormatting>
  <conditionalFormatting sqref="D57">
    <cfRule type="cellIs" dxfId="10" priority="27" operator="lessThan">
      <formula>$C$57</formula>
    </cfRule>
    <cfRule type="cellIs" dxfId="9" priority="28" operator="greaterThan">
      <formula>$C$57</formula>
    </cfRule>
  </conditionalFormatting>
  <conditionalFormatting sqref="D58">
    <cfRule type="cellIs" dxfId="8" priority="34" operator="lessThan">
      <formula>$C$58</formula>
    </cfRule>
    <cfRule type="cellIs" dxfId="7" priority="40" operator="greaterThan">
      <formula>$C$58</formula>
    </cfRule>
    <cfRule type="cellIs" dxfId="6" priority="42" operator="greaterThan">
      <formula>"100%$B$145"</formula>
    </cfRule>
  </conditionalFormatting>
  <conditionalFormatting sqref="D59">
    <cfRule type="cellIs" dxfId="5" priority="33" operator="lessThan">
      <formula>$C$59</formula>
    </cfRule>
    <cfRule type="cellIs" dxfId="4" priority="41" operator="greaterThan">
      <formula>$C$59</formula>
    </cfRule>
  </conditionalFormatting>
  <conditionalFormatting sqref="D60">
    <cfRule type="cellIs" dxfId="3" priority="32" operator="lessThan">
      <formula>$C$60</formula>
    </cfRule>
    <cfRule type="cellIs" dxfId="2" priority="39" operator="greaterThan">
      <formula>$C$60</formula>
    </cfRule>
  </conditionalFormatting>
  <conditionalFormatting sqref="I54">
    <cfRule type="cellIs" dxfId="1" priority="101" operator="lessThan">
      <formula>$H$54</formula>
    </cfRule>
    <cfRule type="cellIs" dxfId="0" priority="102" operator="greaterThan">
      <formula>$H$54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DBDF6611-36F1-45E5-AA20-7923A59FCFE0}">
          <x14:formula1>
            <xm:f>Formulars!$P$29:$P$34</xm:f>
          </x14:formula1>
          <xm:sqref>C21</xm:sqref>
        </x14:dataValidation>
        <x14:dataValidation type="list" allowBlank="1" showInputMessage="1" showErrorMessage="1" xr:uid="{FB35F281-B559-4F2B-ABBA-5963F25E6340}">
          <x14:formula1>
            <xm:f>Formulars!$B$4:$B$6</xm:f>
          </x14:formula1>
          <xm:sqref>C13</xm:sqref>
        </x14:dataValidation>
        <x14:dataValidation type="list" allowBlank="1" showInputMessage="1" showErrorMessage="1" xr:uid="{C553E3B4-DECD-4AB3-A8C7-B0FF9803530E}">
          <x14:formula1>
            <xm:f>Formulars!$B$30:$B$32</xm:f>
          </x14:formula1>
          <xm:sqref>C50</xm:sqref>
        </x14:dataValidation>
        <x14:dataValidation type="list" allowBlank="1" showInputMessage="1" showErrorMessage="1" xr:uid="{72F9544A-4B59-448A-B17F-7A118B97D19E}">
          <x14:formula1>
            <xm:f>Formulars!$F$41:$F$42</xm:f>
          </x14:formula1>
          <xm:sqref>C48:C49 C34:C35 C41 C43</xm:sqref>
        </x14:dataValidation>
        <x14:dataValidation type="list" allowBlank="1" showInputMessage="1" showErrorMessage="1" xr:uid="{D1600038-0607-46E0-9585-98E1ACC5FF3D}">
          <x14:formula1>
            <xm:f>Formulars!$B$59:$B$61</xm:f>
          </x14:formula1>
          <xm:sqref>C42</xm:sqref>
        </x14:dataValidation>
        <x14:dataValidation type="list" allowBlank="1" showInputMessage="1" showErrorMessage="1" xr:uid="{DDDD89A8-DBF6-4A4D-8664-D1CDC0303159}">
          <x14:formula1>
            <xm:f>Formulars!$B$54:$B$56</xm:f>
          </x14:formula1>
          <xm:sqref>C40</xm:sqref>
        </x14:dataValidation>
        <x14:dataValidation type="list" allowBlank="1" showInputMessage="1" showErrorMessage="1" xr:uid="{A11DD13A-7414-49DB-B4F1-8E22E1868933}">
          <x14:formula1>
            <xm:f>Formulars!$B$48:$B$50</xm:f>
          </x14:formula1>
          <xm:sqref>C36</xm:sqref>
        </x14:dataValidation>
        <x14:dataValidation type="list" allowBlank="1" showInputMessage="1" showErrorMessage="1" xr:uid="{481413C6-6CE7-4EBD-9C41-1F7BC0861C24}">
          <x14:formula1>
            <xm:f>Formulars!$B$41:$B$43</xm:f>
          </x14:formula1>
          <xm:sqref>C27:C29 C47 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32BBB-058B-4171-B235-F9139A11F3E7}">
  <dimension ref="B3:AM61"/>
  <sheetViews>
    <sheetView showGridLines="0" workbookViewId="0">
      <selection activeCell="G5" sqref="G5"/>
    </sheetView>
  </sheetViews>
  <sheetFormatPr defaultRowHeight="14.25" x14ac:dyDescent="0.45"/>
  <cols>
    <col min="2" max="2" width="21.265625" customWidth="1"/>
    <col min="3" max="3" width="11.1328125" customWidth="1"/>
    <col min="4" max="5" width="11.86328125" customWidth="1"/>
    <col min="6" max="6" width="8.73046875" customWidth="1"/>
    <col min="7" max="8" width="12" customWidth="1"/>
    <col min="9" max="9" width="6.265625" customWidth="1"/>
    <col min="10" max="10" width="17.73046875" customWidth="1"/>
    <col min="11" max="11" width="9.59765625" customWidth="1"/>
    <col min="12" max="12" width="7" customWidth="1"/>
    <col min="13" max="14" width="19.86328125" customWidth="1"/>
    <col min="15" max="15" width="6.265625" customWidth="1"/>
    <col min="16" max="16" width="21.265625" customWidth="1"/>
    <col min="17" max="17" width="11" customWidth="1"/>
    <col min="18" max="18" width="17" customWidth="1"/>
    <col min="19" max="19" width="14.3984375" customWidth="1"/>
    <col min="20" max="21" width="16.73046875" customWidth="1"/>
    <col min="22" max="22" width="4.59765625" customWidth="1"/>
    <col min="23" max="24" width="13.3984375" customWidth="1"/>
    <col min="25" max="25" width="5.73046875" customWidth="1"/>
    <col min="26" max="27" width="18.73046875" customWidth="1"/>
    <col min="29" max="29" width="7.86328125" customWidth="1"/>
    <col min="30" max="30" width="16.3984375" customWidth="1"/>
    <col min="31" max="31" width="10.59765625" customWidth="1"/>
    <col min="32" max="32" width="11" customWidth="1"/>
    <col min="33" max="33" width="25.3984375" customWidth="1"/>
    <col min="35" max="35" width="16.59765625" customWidth="1"/>
    <col min="37" max="37" width="18.265625" customWidth="1"/>
  </cols>
  <sheetData>
    <row r="3" spans="2:39" x14ac:dyDescent="0.45">
      <c r="B3" s="23" t="s">
        <v>84</v>
      </c>
      <c r="C3" s="22" t="s">
        <v>85</v>
      </c>
      <c r="D3" s="22" t="s">
        <v>86</v>
      </c>
      <c r="G3" s="23" t="s">
        <v>84</v>
      </c>
      <c r="H3" s="22" t="s">
        <v>85</v>
      </c>
      <c r="J3" s="23" t="s">
        <v>84</v>
      </c>
      <c r="K3" s="22" t="s">
        <v>85</v>
      </c>
      <c r="M3" s="23" t="s">
        <v>84</v>
      </c>
      <c r="N3" s="22" t="s">
        <v>85</v>
      </c>
      <c r="P3" s="23" t="s">
        <v>84</v>
      </c>
      <c r="Q3" s="22" t="s">
        <v>85</v>
      </c>
      <c r="R3" s="22" t="s">
        <v>87</v>
      </c>
      <c r="T3" s="23" t="s">
        <v>84</v>
      </c>
      <c r="U3" s="22" t="s">
        <v>85</v>
      </c>
      <c r="W3" s="23" t="s">
        <v>84</v>
      </c>
      <c r="X3" s="22" t="s">
        <v>85</v>
      </c>
      <c r="Z3" s="23" t="s">
        <v>84</v>
      </c>
      <c r="AA3" s="22" t="s">
        <v>85</v>
      </c>
      <c r="AB3" s="22" t="s">
        <v>87</v>
      </c>
      <c r="AD3" s="23" t="s">
        <v>84</v>
      </c>
      <c r="AE3" s="22" t="s">
        <v>85</v>
      </c>
      <c r="AG3" s="23" t="s">
        <v>84</v>
      </c>
      <c r="AH3" s="22" t="s">
        <v>85</v>
      </c>
      <c r="AI3" s="22" t="s">
        <v>87</v>
      </c>
      <c r="AK3" s="23" t="s">
        <v>88</v>
      </c>
      <c r="AL3" s="22" t="s">
        <v>85</v>
      </c>
      <c r="AM3" s="22" t="s">
        <v>87</v>
      </c>
    </row>
    <row r="4" spans="2:39" x14ac:dyDescent="0.45">
      <c r="B4" s="24" t="s">
        <v>14</v>
      </c>
      <c r="C4" s="26">
        <v>1</v>
      </c>
      <c r="D4" s="26">
        <v>0</v>
      </c>
      <c r="G4" s="24" t="s">
        <v>89</v>
      </c>
      <c r="H4" s="26">
        <v>0</v>
      </c>
      <c r="J4" s="24" t="s">
        <v>90</v>
      </c>
      <c r="K4" s="26">
        <v>0</v>
      </c>
      <c r="M4" s="24" t="s">
        <v>91</v>
      </c>
      <c r="N4" s="26">
        <v>0</v>
      </c>
      <c r="P4" s="24" t="s">
        <v>92</v>
      </c>
      <c r="Q4" s="25">
        <v>0</v>
      </c>
      <c r="R4" s="26">
        <v>2</v>
      </c>
      <c r="T4" s="24" t="s">
        <v>93</v>
      </c>
      <c r="U4" s="26">
        <v>2</v>
      </c>
      <c r="W4" s="24" t="s">
        <v>94</v>
      </c>
      <c r="X4" s="26">
        <v>2</v>
      </c>
      <c r="Z4" s="24" t="s">
        <v>95</v>
      </c>
      <c r="AA4" s="26">
        <v>2</v>
      </c>
      <c r="AB4" s="26">
        <v>0</v>
      </c>
      <c r="AD4" s="24" t="s">
        <v>96</v>
      </c>
      <c r="AE4" s="26">
        <v>2</v>
      </c>
      <c r="AG4" s="24" t="s">
        <v>43</v>
      </c>
      <c r="AH4" s="25">
        <v>0</v>
      </c>
      <c r="AI4" s="26">
        <v>2</v>
      </c>
      <c r="AK4" s="24" t="s">
        <v>97</v>
      </c>
      <c r="AL4" s="25"/>
      <c r="AM4" s="26"/>
    </row>
    <row r="5" spans="2:39" x14ac:dyDescent="0.45">
      <c r="B5" s="24" t="s">
        <v>58</v>
      </c>
      <c r="C5" s="26">
        <v>0.5</v>
      </c>
      <c r="D5" s="26">
        <v>1</v>
      </c>
      <c r="G5" s="27" t="s">
        <v>98</v>
      </c>
      <c r="H5" s="26">
        <v>1</v>
      </c>
      <c r="J5" s="24" t="s">
        <v>99</v>
      </c>
      <c r="K5" s="26">
        <v>1</v>
      </c>
      <c r="M5" s="27" t="s">
        <v>100</v>
      </c>
      <c r="N5" s="26">
        <v>1</v>
      </c>
      <c r="O5" s="1"/>
      <c r="P5" s="24" t="s">
        <v>101</v>
      </c>
      <c r="Q5" s="25">
        <v>0.5</v>
      </c>
      <c r="R5" s="26">
        <v>1</v>
      </c>
      <c r="T5" s="24" t="s">
        <v>102</v>
      </c>
      <c r="U5" s="26">
        <v>1</v>
      </c>
      <c r="W5" s="24" t="s">
        <v>102</v>
      </c>
      <c r="X5" s="26">
        <v>1</v>
      </c>
      <c r="Z5" s="24" t="s">
        <v>103</v>
      </c>
      <c r="AA5" s="26">
        <v>1</v>
      </c>
      <c r="AB5" s="26">
        <v>0.5</v>
      </c>
      <c r="AD5" s="24" t="s">
        <v>104</v>
      </c>
      <c r="AE5" s="26">
        <v>2</v>
      </c>
      <c r="AG5" s="24" t="s">
        <v>105</v>
      </c>
      <c r="AH5" s="25">
        <v>0.5</v>
      </c>
      <c r="AI5" s="26">
        <v>1</v>
      </c>
      <c r="AK5" s="24" t="s">
        <v>106</v>
      </c>
      <c r="AL5" s="25"/>
      <c r="AM5" s="26"/>
    </row>
    <row r="6" spans="2:39" x14ac:dyDescent="0.45">
      <c r="B6" s="21" t="s">
        <v>36</v>
      </c>
      <c r="C6" s="20">
        <v>0</v>
      </c>
      <c r="D6" s="20">
        <v>2</v>
      </c>
      <c r="G6" s="21" t="s">
        <v>107</v>
      </c>
      <c r="H6" s="20">
        <v>2</v>
      </c>
      <c r="J6" s="21" t="s">
        <v>38</v>
      </c>
      <c r="K6" s="20">
        <v>2</v>
      </c>
      <c r="M6" s="21" t="s">
        <v>41</v>
      </c>
      <c r="N6" s="20">
        <v>2</v>
      </c>
      <c r="P6" s="24" t="s">
        <v>108</v>
      </c>
      <c r="Q6" s="25">
        <v>1</v>
      </c>
      <c r="R6" s="26">
        <v>0.5</v>
      </c>
      <c r="T6" s="21" t="s">
        <v>109</v>
      </c>
      <c r="U6" s="20">
        <v>0</v>
      </c>
      <c r="W6" s="24" t="s">
        <v>110</v>
      </c>
      <c r="X6" s="26">
        <v>0.5</v>
      </c>
      <c r="Z6" s="24" t="s">
        <v>111</v>
      </c>
      <c r="AA6" s="26">
        <v>0.5</v>
      </c>
      <c r="AB6" s="26">
        <v>1</v>
      </c>
      <c r="AD6" s="24" t="s">
        <v>112</v>
      </c>
      <c r="AE6" s="26">
        <v>1</v>
      </c>
      <c r="AG6" s="24" t="s">
        <v>113</v>
      </c>
      <c r="AH6" s="25">
        <v>1</v>
      </c>
      <c r="AI6" s="26">
        <v>0.5</v>
      </c>
      <c r="AK6" s="24" t="s">
        <v>114</v>
      </c>
      <c r="AL6" s="25"/>
      <c r="AM6" s="26"/>
    </row>
    <row r="7" spans="2:39" x14ac:dyDescent="0.45">
      <c r="P7" s="21" t="s">
        <v>115</v>
      </c>
      <c r="Q7" s="28">
        <v>2</v>
      </c>
      <c r="R7" s="20">
        <v>0</v>
      </c>
      <c r="W7" s="21" t="s">
        <v>116</v>
      </c>
      <c r="X7" s="20">
        <v>0</v>
      </c>
      <c r="Z7" s="21" t="s">
        <v>117</v>
      </c>
      <c r="AA7" s="20">
        <v>0</v>
      </c>
      <c r="AB7" s="20">
        <v>2</v>
      </c>
      <c r="AD7" s="24" t="s">
        <v>118</v>
      </c>
      <c r="AE7" s="26">
        <v>0.5</v>
      </c>
      <c r="AG7" s="21" t="s">
        <v>119</v>
      </c>
      <c r="AH7" s="28">
        <v>2</v>
      </c>
      <c r="AI7" s="20">
        <v>0</v>
      </c>
      <c r="AK7" s="21"/>
      <c r="AL7" s="28"/>
      <c r="AM7" s="20"/>
    </row>
    <row r="8" spans="2:39" x14ac:dyDescent="0.45">
      <c r="AD8" s="21" t="s">
        <v>120</v>
      </c>
      <c r="AE8" s="20">
        <v>0</v>
      </c>
    </row>
    <row r="13" spans="2:39" x14ac:dyDescent="0.45">
      <c r="B13" s="23" t="s">
        <v>84</v>
      </c>
      <c r="C13" s="22" t="s">
        <v>85</v>
      </c>
      <c r="D13" s="22" t="s">
        <v>87</v>
      </c>
      <c r="P13" s="23" t="s">
        <v>84</v>
      </c>
      <c r="Q13" s="22" t="s">
        <v>85</v>
      </c>
      <c r="R13" s="22" t="s">
        <v>87</v>
      </c>
    </row>
    <row r="14" spans="2:39" x14ac:dyDescent="0.45">
      <c r="B14" s="23" t="s">
        <v>121</v>
      </c>
      <c r="C14" s="26">
        <v>1</v>
      </c>
      <c r="D14" s="26">
        <v>0</v>
      </c>
      <c r="P14" s="24" t="s">
        <v>92</v>
      </c>
      <c r="Q14" s="26">
        <v>2</v>
      </c>
      <c r="R14" s="26">
        <v>0</v>
      </c>
    </row>
    <row r="15" spans="2:39" x14ac:dyDescent="0.45">
      <c r="B15" s="24" t="s">
        <v>122</v>
      </c>
      <c r="C15" s="26">
        <v>0</v>
      </c>
      <c r="D15" s="26">
        <v>0.5</v>
      </c>
      <c r="P15" s="24" t="s">
        <v>101</v>
      </c>
      <c r="Q15" s="26">
        <v>1</v>
      </c>
      <c r="R15" s="26">
        <v>0.5</v>
      </c>
    </row>
    <row r="16" spans="2:39" x14ac:dyDescent="0.45">
      <c r="B16" s="24" t="s">
        <v>32</v>
      </c>
      <c r="C16" s="26">
        <v>2</v>
      </c>
      <c r="D16" s="26">
        <v>1</v>
      </c>
      <c r="P16" s="24" t="s">
        <v>108</v>
      </c>
      <c r="Q16" s="26">
        <v>0.5</v>
      </c>
      <c r="R16" s="26">
        <v>1</v>
      </c>
    </row>
    <row r="17" spans="2:18" x14ac:dyDescent="0.45">
      <c r="B17" s="21" t="s">
        <v>123</v>
      </c>
      <c r="C17" s="20">
        <v>1</v>
      </c>
      <c r="D17" s="20">
        <v>2</v>
      </c>
      <c r="P17" s="21" t="s">
        <v>115</v>
      </c>
      <c r="Q17" s="20">
        <v>0</v>
      </c>
      <c r="R17" s="20">
        <v>2</v>
      </c>
    </row>
    <row r="21" spans="2:18" x14ac:dyDescent="0.45">
      <c r="P21" s="23" t="s">
        <v>84</v>
      </c>
      <c r="Q21" s="22" t="s">
        <v>85</v>
      </c>
      <c r="R21" s="22" t="s">
        <v>87</v>
      </c>
    </row>
    <row r="22" spans="2:18" x14ac:dyDescent="0.45">
      <c r="P22" s="24" t="s">
        <v>92</v>
      </c>
      <c r="Q22" s="25">
        <v>0</v>
      </c>
      <c r="R22" s="26">
        <v>2</v>
      </c>
    </row>
    <row r="23" spans="2:18" x14ac:dyDescent="0.45">
      <c r="P23" s="24" t="s">
        <v>101</v>
      </c>
      <c r="Q23" s="25">
        <v>0.5</v>
      </c>
      <c r="R23" s="26">
        <v>1</v>
      </c>
    </row>
    <row r="24" spans="2:18" x14ac:dyDescent="0.45">
      <c r="P24" s="24" t="s">
        <v>108</v>
      </c>
      <c r="Q24" s="25">
        <v>1</v>
      </c>
      <c r="R24" s="26">
        <v>0.5</v>
      </c>
    </row>
    <row r="25" spans="2:18" x14ac:dyDescent="0.45">
      <c r="P25" s="21"/>
      <c r="Q25" s="28">
        <v>2</v>
      </c>
      <c r="R25" s="20">
        <v>0</v>
      </c>
    </row>
    <row r="28" spans="2:18" x14ac:dyDescent="0.45">
      <c r="P28" s="23" t="s">
        <v>84</v>
      </c>
      <c r="Q28" s="22" t="s">
        <v>85</v>
      </c>
    </row>
    <row r="29" spans="2:18" x14ac:dyDescent="0.45">
      <c r="B29" s="23" t="s">
        <v>84</v>
      </c>
      <c r="C29" s="22" t="s">
        <v>85</v>
      </c>
      <c r="P29" s="24" t="s">
        <v>20</v>
      </c>
      <c r="Q29" s="26">
        <v>3</v>
      </c>
    </row>
    <row r="30" spans="2:18" x14ac:dyDescent="0.45">
      <c r="B30" s="24" t="s">
        <v>30</v>
      </c>
      <c r="C30" s="26">
        <v>3</v>
      </c>
      <c r="P30" s="24" t="s">
        <v>124</v>
      </c>
      <c r="Q30" s="26">
        <v>3</v>
      </c>
    </row>
    <row r="31" spans="2:18" x14ac:dyDescent="0.45">
      <c r="B31" s="27" t="s">
        <v>125</v>
      </c>
      <c r="C31" s="26">
        <v>2</v>
      </c>
      <c r="P31" s="24" t="s">
        <v>126</v>
      </c>
      <c r="Q31" s="26">
        <v>2</v>
      </c>
    </row>
    <row r="32" spans="2:18" x14ac:dyDescent="0.45">
      <c r="B32" s="21" t="s">
        <v>127</v>
      </c>
      <c r="C32" s="20">
        <v>1</v>
      </c>
      <c r="P32" s="24" t="s">
        <v>128</v>
      </c>
      <c r="Q32" s="26">
        <v>1</v>
      </c>
    </row>
    <row r="33" spans="2:17" x14ac:dyDescent="0.45">
      <c r="P33" s="24" t="s">
        <v>129</v>
      </c>
      <c r="Q33" s="20">
        <v>0.5</v>
      </c>
    </row>
    <row r="34" spans="2:17" x14ac:dyDescent="0.45">
      <c r="P34" s="21" t="s">
        <v>130</v>
      </c>
      <c r="Q34" s="20">
        <v>0</v>
      </c>
    </row>
    <row r="38" spans="2:17" x14ac:dyDescent="0.45">
      <c r="B38" t="s">
        <v>131</v>
      </c>
    </row>
    <row r="40" spans="2:17" x14ac:dyDescent="0.45">
      <c r="B40" s="23" t="s">
        <v>84</v>
      </c>
      <c r="C40" s="22" t="s">
        <v>85</v>
      </c>
      <c r="D40" s="22" t="s">
        <v>132</v>
      </c>
      <c r="F40" s="57" t="s">
        <v>84</v>
      </c>
      <c r="G40" s="58" t="s">
        <v>85</v>
      </c>
      <c r="H40" s="58" t="s">
        <v>132</v>
      </c>
    </row>
    <row r="41" spans="2:17" x14ac:dyDescent="0.45">
      <c r="B41" s="24" t="s">
        <v>14</v>
      </c>
      <c r="C41" s="26">
        <v>2</v>
      </c>
      <c r="D41" s="26"/>
      <c r="F41" s="55" t="s">
        <v>14</v>
      </c>
      <c r="G41" s="54">
        <v>2</v>
      </c>
      <c r="H41" s="54"/>
    </row>
    <row r="42" spans="2:17" x14ac:dyDescent="0.45">
      <c r="B42" s="24" t="s">
        <v>58</v>
      </c>
      <c r="C42" s="26">
        <v>1</v>
      </c>
      <c r="D42" s="26"/>
      <c r="F42" s="56" t="s">
        <v>36</v>
      </c>
      <c r="G42" s="26">
        <v>1</v>
      </c>
      <c r="H42" s="26"/>
    </row>
    <row r="43" spans="2:17" x14ac:dyDescent="0.45">
      <c r="B43" s="21" t="s">
        <v>36</v>
      </c>
      <c r="C43" s="20">
        <v>0</v>
      </c>
      <c r="D43" s="20"/>
    </row>
    <row r="47" spans="2:17" x14ac:dyDescent="0.45">
      <c r="B47" s="23" t="s">
        <v>84</v>
      </c>
      <c r="C47" s="22" t="s">
        <v>85</v>
      </c>
      <c r="D47" s="22" t="s">
        <v>132</v>
      </c>
    </row>
    <row r="48" spans="2:17" x14ac:dyDescent="0.45">
      <c r="B48" s="24" t="s">
        <v>65</v>
      </c>
      <c r="C48" s="26">
        <v>2</v>
      </c>
      <c r="D48" s="26"/>
    </row>
    <row r="49" spans="2:4" x14ac:dyDescent="0.45">
      <c r="B49" s="24" t="s">
        <v>133</v>
      </c>
      <c r="C49" s="26">
        <v>1</v>
      </c>
      <c r="D49" s="26"/>
    </row>
    <row r="50" spans="2:4" x14ac:dyDescent="0.45">
      <c r="B50" s="21" t="s">
        <v>134</v>
      </c>
      <c r="C50" s="20">
        <v>0</v>
      </c>
      <c r="D50" s="20"/>
    </row>
    <row r="53" spans="2:4" x14ac:dyDescent="0.45">
      <c r="B53" s="23" t="s">
        <v>84</v>
      </c>
      <c r="C53" s="22" t="s">
        <v>85</v>
      </c>
      <c r="D53" s="22" t="s">
        <v>132</v>
      </c>
    </row>
    <row r="54" spans="2:4" x14ac:dyDescent="0.45">
      <c r="B54" s="24" t="s">
        <v>68</v>
      </c>
      <c r="C54" s="26">
        <v>3</v>
      </c>
      <c r="D54" s="26"/>
    </row>
    <row r="55" spans="2:4" x14ac:dyDescent="0.45">
      <c r="B55" s="24" t="s">
        <v>135</v>
      </c>
      <c r="C55" s="26">
        <v>2</v>
      </c>
      <c r="D55" s="26"/>
    </row>
    <row r="56" spans="2:4" x14ac:dyDescent="0.45">
      <c r="B56" s="21" t="s">
        <v>136</v>
      </c>
      <c r="C56" s="20">
        <v>1</v>
      </c>
      <c r="D56" s="20"/>
    </row>
    <row r="58" spans="2:4" x14ac:dyDescent="0.45">
      <c r="B58" s="23" t="s">
        <v>84</v>
      </c>
      <c r="C58" s="22" t="s">
        <v>85</v>
      </c>
      <c r="D58" s="22" t="s">
        <v>132</v>
      </c>
    </row>
    <row r="59" spans="2:4" x14ac:dyDescent="0.45">
      <c r="B59" s="24" t="s">
        <v>71</v>
      </c>
      <c r="C59" s="26">
        <v>3</v>
      </c>
      <c r="D59" s="26"/>
    </row>
    <row r="60" spans="2:4" x14ac:dyDescent="0.45">
      <c r="B60" s="24" t="s">
        <v>137</v>
      </c>
      <c r="C60" s="26">
        <v>2</v>
      </c>
      <c r="D60" s="26"/>
    </row>
    <row r="61" spans="2:4" x14ac:dyDescent="0.45">
      <c r="B61" s="21" t="s">
        <v>138</v>
      </c>
      <c r="C61" s="20">
        <v>1</v>
      </c>
      <c r="D61" s="20"/>
    </row>
  </sheetData>
  <phoneticPr fontId="12" type="noConversion"/>
  <pageMargins left="0.7" right="0.7" top="0.75" bottom="0.75" header="0.3" footer="0.3"/>
  <tableParts count="21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B996C-123D-4D48-B217-B17903F23214}">
  <dimension ref="A1:B25"/>
  <sheetViews>
    <sheetView workbookViewId="0">
      <selection activeCell="D11" sqref="D11"/>
    </sheetView>
  </sheetViews>
  <sheetFormatPr defaultRowHeight="14.25" x14ac:dyDescent="0.45"/>
  <cols>
    <col min="1" max="1" width="50.59765625" customWidth="1"/>
    <col min="2" max="2" width="16.265625" customWidth="1"/>
  </cols>
  <sheetData>
    <row r="1" spans="1:2" x14ac:dyDescent="0.45">
      <c r="A1" s="18" t="s">
        <v>139</v>
      </c>
      <c r="B1" s="19" t="s">
        <v>140</v>
      </c>
    </row>
    <row r="2" spans="1:2" x14ac:dyDescent="0.45">
      <c r="A2" s="12" t="s">
        <v>141</v>
      </c>
      <c r="B2" s="12">
        <v>2</v>
      </c>
    </row>
    <row r="3" spans="1:2" x14ac:dyDescent="0.45">
      <c r="A3" s="12" t="s">
        <v>142</v>
      </c>
      <c r="B3" s="12">
        <v>0</v>
      </c>
    </row>
    <row r="4" spans="1:2" x14ac:dyDescent="0.45">
      <c r="A4" s="12" t="s">
        <v>143</v>
      </c>
      <c r="B4" s="12">
        <v>2</v>
      </c>
    </row>
    <row r="5" spans="1:2" x14ac:dyDescent="0.45">
      <c r="A5" s="12" t="s">
        <v>144</v>
      </c>
      <c r="B5" s="12">
        <v>1</v>
      </c>
    </row>
    <row r="6" spans="1:2" x14ac:dyDescent="0.45">
      <c r="A6" s="12" t="s">
        <v>145</v>
      </c>
      <c r="B6" s="12">
        <v>1</v>
      </c>
    </row>
    <row r="7" spans="1:2" x14ac:dyDescent="0.45">
      <c r="A7" s="12" t="s">
        <v>146</v>
      </c>
      <c r="B7" s="12">
        <v>2</v>
      </c>
    </row>
    <row r="8" spans="1:2" x14ac:dyDescent="0.45">
      <c r="A8" s="12" t="s">
        <v>147</v>
      </c>
      <c r="B8" s="12">
        <v>2</v>
      </c>
    </row>
    <row r="9" spans="1:2" x14ac:dyDescent="0.45">
      <c r="A9" s="12" t="s">
        <v>148</v>
      </c>
      <c r="B9" s="12">
        <v>1</v>
      </c>
    </row>
    <row r="10" spans="1:2" x14ac:dyDescent="0.45">
      <c r="A10" s="12" t="s">
        <v>149</v>
      </c>
      <c r="B10" s="12">
        <v>2</v>
      </c>
    </row>
    <row r="11" spans="1:2" x14ac:dyDescent="0.45">
      <c r="A11" s="12" t="s">
        <v>150</v>
      </c>
      <c r="B11" s="12">
        <v>0</v>
      </c>
    </row>
    <row r="12" spans="1:2" x14ac:dyDescent="0.45">
      <c r="A12" s="12" t="s">
        <v>151</v>
      </c>
      <c r="B12" s="12">
        <v>1</v>
      </c>
    </row>
    <row r="13" spans="1:2" x14ac:dyDescent="0.45">
      <c r="A13" s="12" t="s">
        <v>152</v>
      </c>
      <c r="B13" s="12">
        <v>2</v>
      </c>
    </row>
    <row r="14" spans="1:2" x14ac:dyDescent="0.45">
      <c r="A14" s="12" t="s">
        <v>153</v>
      </c>
      <c r="B14" s="12">
        <v>2</v>
      </c>
    </row>
    <row r="15" spans="1:2" x14ac:dyDescent="0.45">
      <c r="A15" s="12" t="s">
        <v>154</v>
      </c>
      <c r="B15" s="12">
        <v>1</v>
      </c>
    </row>
    <row r="16" spans="1:2" x14ac:dyDescent="0.45">
      <c r="A16" s="12" t="s">
        <v>155</v>
      </c>
      <c r="B16" s="12">
        <v>1</v>
      </c>
    </row>
    <row r="17" spans="1:2" x14ac:dyDescent="0.45">
      <c r="A17" s="12" t="s">
        <v>156</v>
      </c>
      <c r="B17" s="12">
        <v>0</v>
      </c>
    </row>
    <row r="18" spans="1:2" x14ac:dyDescent="0.45">
      <c r="A18" s="12" t="s">
        <v>157</v>
      </c>
      <c r="B18" s="12">
        <v>1</v>
      </c>
    </row>
    <row r="19" spans="1:2" x14ac:dyDescent="0.45">
      <c r="A19" s="12" t="s">
        <v>158</v>
      </c>
      <c r="B19" s="12">
        <v>2</v>
      </c>
    </row>
    <row r="20" spans="1:2" x14ac:dyDescent="0.45">
      <c r="A20" s="12" t="s">
        <v>159</v>
      </c>
      <c r="B20" s="12">
        <v>2</v>
      </c>
    </row>
    <row r="21" spans="1:2" x14ac:dyDescent="0.45">
      <c r="A21" s="12" t="s">
        <v>160</v>
      </c>
      <c r="B21" s="12">
        <v>2</v>
      </c>
    </row>
    <row r="22" spans="1:2" x14ac:dyDescent="0.45">
      <c r="A22" s="12" t="s">
        <v>161</v>
      </c>
      <c r="B22" s="12">
        <v>2</v>
      </c>
    </row>
    <row r="23" spans="1:2" x14ac:dyDescent="0.45">
      <c r="A23" s="12" t="s">
        <v>162</v>
      </c>
      <c r="B23" s="12">
        <v>2</v>
      </c>
    </row>
    <row r="24" spans="1:2" x14ac:dyDescent="0.45">
      <c r="A24" s="12" t="s">
        <v>163</v>
      </c>
      <c r="B24" s="12">
        <v>2</v>
      </c>
    </row>
    <row r="25" spans="1:2" x14ac:dyDescent="0.45">
      <c r="A25" s="12" t="s">
        <v>164</v>
      </c>
      <c r="B25" s="12">
        <v>2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ustomerFacing xmlns="754fae77-0efb-4c7a-aaf0-4de36e937d8e">true</CustomerFacing>
    <SharedWithUsers xmlns="99dd9af9-afba-4511-8d64-a69901cd6703">
      <UserInfo>
        <DisplayName>Sarah Wilkes</DisplayName>
        <AccountId>333</AccountId>
        <AccountType/>
      </UserInfo>
      <UserInfo>
        <DisplayName>Johannes Hangl</DisplayName>
        <AccountId>9</AccountId>
        <AccountType/>
      </UserInfo>
      <UserInfo>
        <DisplayName>Kate Davies</DisplayName>
        <AccountId>122</AccountId>
        <AccountType/>
      </UserInfo>
      <UserInfo>
        <DisplayName>Jennifer Newell</DisplayName>
        <AccountId>374</AccountId>
        <AccountType/>
      </UserInfo>
    </SharedWithUsers>
    <lcf76f155ced4ddcb4097134ff3c332f xmlns="754fae77-0efb-4c7a-aaf0-4de36e937d8e">
      <Terms xmlns="http://schemas.microsoft.com/office/infopath/2007/PartnerControls"/>
    </lcf76f155ced4ddcb4097134ff3c332f>
    <SalesStage xmlns="754fae77-0efb-4c7a-aaf0-4de36e937d8e" xsi:nil="true"/>
    <TaxCatchAll xmlns="99dd9af9-afba-4511-8d64-a69901cd670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AAE889F6767B4DA302ACBB686D4F7C" ma:contentTypeVersion="16" ma:contentTypeDescription="Create a new document." ma:contentTypeScope="" ma:versionID="d5a3dc2a68a852177f1551830205c71e">
  <xsd:schema xmlns:xsd="http://www.w3.org/2001/XMLSchema" xmlns:xs="http://www.w3.org/2001/XMLSchema" xmlns:p="http://schemas.microsoft.com/office/2006/metadata/properties" xmlns:ns2="754fae77-0efb-4c7a-aaf0-4de36e937d8e" xmlns:ns3="99dd9af9-afba-4511-8d64-a69901cd6703" targetNamespace="http://schemas.microsoft.com/office/2006/metadata/properties" ma:root="true" ma:fieldsID="7a630d6f27c221f8ed679c7b8c667cb9" ns2:_="" ns3:_="">
    <xsd:import namespace="754fae77-0efb-4c7a-aaf0-4de36e937d8e"/>
    <xsd:import namespace="99dd9af9-afba-4511-8d64-a69901cd6703"/>
    <xsd:element name="properties">
      <xsd:complexType>
        <xsd:sequence>
          <xsd:element name="documentManagement">
            <xsd:complexType>
              <xsd:all>
                <xsd:element ref="ns2:SalesStage" minOccurs="0"/>
                <xsd:element ref="ns2:CustomerFacing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4fae77-0efb-4c7a-aaf0-4de36e937d8e" elementFormDefault="qualified">
    <xsd:import namespace="http://schemas.microsoft.com/office/2006/documentManagement/types"/>
    <xsd:import namespace="http://schemas.microsoft.com/office/infopath/2007/PartnerControls"/>
    <xsd:element name="SalesStage" ma:index="8" nillable="true" ma:displayName="Sales Stage" ma:format="Dropdown" ma:internalName="SalesStage">
      <xsd:simpleType>
        <xsd:restriction base="dms:Text">
          <xsd:maxLength value="255"/>
        </xsd:restriction>
      </xsd:simpleType>
    </xsd:element>
    <xsd:element name="CustomerFacing" ma:index="9" nillable="true" ma:displayName="Customer Facing" ma:default="1" ma:format="Dropdown" ma:internalName="CustomerFacing">
      <xsd:simpleType>
        <xsd:restriction base="dms:Boolean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157f0b12-2654-486e-b8d1-01e1b8db38d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dd9af9-afba-4511-8d64-a69901cd6703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a9a96b81-cf13-4867-911b-2120f6688632}" ma:internalName="TaxCatchAll" ma:showField="CatchAllData" ma:web="99dd9af9-afba-4511-8d64-a69901cd67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2C0A09-7992-4E58-B41F-75044F67D7DC}">
  <ds:schemaRefs>
    <ds:schemaRef ds:uri="http://schemas.microsoft.com/office/2006/metadata/properties"/>
    <ds:schemaRef ds:uri="http://schemas.microsoft.com/office/infopath/2007/PartnerControls"/>
    <ds:schemaRef ds:uri="754fae77-0efb-4c7a-aaf0-4de36e937d8e"/>
    <ds:schemaRef ds:uri="99dd9af9-afba-4511-8d64-a69901cd6703"/>
  </ds:schemaRefs>
</ds:datastoreItem>
</file>

<file path=customXml/itemProps2.xml><?xml version="1.0" encoding="utf-8"?>
<ds:datastoreItem xmlns:ds="http://schemas.openxmlformats.org/officeDocument/2006/customXml" ds:itemID="{5F74B3C8-7778-49E3-B291-B97D759D212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7FE30B-A6D7-4943-BF2B-01A3AFF9FF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4fae77-0efb-4c7a-aaf0-4de36e937d8e"/>
    <ds:schemaRef ds:uri="99dd9af9-afba-4511-8d64-a69901cd67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Pre-BANT Assessment</vt:lpstr>
      <vt:lpstr>BANT Assessment</vt:lpstr>
      <vt:lpstr>Formulars</vt:lpstr>
      <vt:lpstr>Industries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Johannes Hangl</dc:creator>
  <cp:keywords/>
  <dc:description/>
  <cp:lastModifiedBy>Johannes Hangl</cp:lastModifiedBy>
  <cp:revision/>
  <dcterms:created xsi:type="dcterms:W3CDTF">2015-06-05T18:17:20Z</dcterms:created>
  <dcterms:modified xsi:type="dcterms:W3CDTF">2024-07-27T05:39:53Z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0x010100CAAAE889F6767B4DA302ACBB686D4F7C</vt:lpwstr>
  </property>
  <property fmtid="{D5CDD505-2E9C-101B-9397-08002B2CF9AE}" pid="3" name="MediaServiceImageTags">
    <vt:lpwstr/>
  </property>
</Properties>
</file>