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d.docs.live.net/09795f51b852318c/1. PreSales Handbook/Website Content/"/>
    </mc:Choice>
  </mc:AlternateContent>
  <xr:revisionPtr revIDLastSave="21" documentId="8_{07C6B994-DD81-4DBE-879C-E29938488663}" xr6:coauthVersionLast="47" xr6:coauthVersionMax="47" xr10:uidLastSave="{20487A74-2573-4C3E-88CD-97B0489F2071}"/>
  <bookViews>
    <workbookView xWindow="15" yWindow="98" windowWidth="21585" windowHeight="13665" xr2:uid="{00000000-000D-0000-FFFF-FFFF00000000}"/>
  </bookViews>
  <sheets>
    <sheet name="FTQ" sheetId="1" r:id="rId1"/>
    <sheet name="Formulars" sheetId="2" r:id="rId2"/>
    <sheet name="Industrie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2" i="1" l="1"/>
  <c r="H52" i="1" s="1"/>
  <c r="E51" i="1"/>
  <c r="H51" i="1" s="1"/>
  <c r="E42" i="1"/>
  <c r="H42" i="1" s="1"/>
  <c r="C146" i="1"/>
  <c r="E55" i="1"/>
  <c r="C144" i="1"/>
  <c r="E112" i="1"/>
  <c r="H112" i="1" s="1"/>
  <c r="E109" i="1"/>
  <c r="H109" i="1" s="1"/>
  <c r="E104" i="1"/>
  <c r="H104" i="1" s="1"/>
  <c r="E99" i="1"/>
  <c r="H99" i="1" s="1"/>
  <c r="E28" i="1"/>
  <c r="H28" i="1" s="1"/>
  <c r="D144" i="1" s="1"/>
  <c r="G144" i="1" s="1"/>
  <c r="E82" i="1"/>
  <c r="H82" i="1" s="1"/>
  <c r="E76" i="1"/>
  <c r="H76" i="1" s="1"/>
  <c r="E62" i="1"/>
  <c r="H62" i="1" s="1"/>
  <c r="E54" i="1"/>
  <c r="E43" i="1"/>
  <c r="E44" i="1"/>
  <c r="C156" i="1"/>
  <c r="C155" i="1"/>
  <c r="C154" i="1"/>
  <c r="C153" i="1"/>
  <c r="C152" i="1"/>
  <c r="C151" i="1"/>
  <c r="C150" i="1"/>
  <c r="C149" i="1"/>
  <c r="C148" i="1"/>
  <c r="C147" i="1"/>
  <c r="E120" i="1"/>
  <c r="H120" i="1" s="1"/>
  <c r="E119" i="1"/>
  <c r="H119" i="1" s="1"/>
  <c r="E102" i="1"/>
  <c r="H102" i="1" s="1"/>
  <c r="E81" i="1"/>
  <c r="H81" i="1" s="1"/>
  <c r="E71" i="1"/>
  <c r="E60" i="1"/>
  <c r="E41" i="1"/>
  <c r="C145" i="1"/>
  <c r="E80" i="1"/>
  <c r="H80" i="1" s="1"/>
  <c r="E79" i="1"/>
  <c r="H79" i="1" s="1"/>
  <c r="E78" i="1"/>
  <c r="H78" i="1" s="1"/>
  <c r="E77" i="1"/>
  <c r="H77" i="1" s="1"/>
  <c r="E94" i="1"/>
  <c r="H94" i="1" s="1"/>
  <c r="E93" i="1"/>
  <c r="H93" i="1" s="1"/>
  <c r="E91" i="1"/>
  <c r="H91" i="1" s="1"/>
  <c r="E90" i="1"/>
  <c r="H90" i="1" s="1"/>
  <c r="E132" i="1"/>
  <c r="H132" i="1" s="1"/>
  <c r="E131" i="1"/>
  <c r="H131" i="1" s="1"/>
  <c r="E138" i="1"/>
  <c r="H138" i="1" s="1"/>
  <c r="E137" i="1"/>
  <c r="H137" i="1" s="1"/>
  <c r="E126" i="1"/>
  <c r="H126" i="1" s="1"/>
  <c r="E125" i="1"/>
  <c r="H125" i="1" s="1"/>
  <c r="E121" i="1"/>
  <c r="H121" i="1" s="1"/>
  <c r="E118" i="1"/>
  <c r="H118" i="1" s="1"/>
  <c r="E117" i="1"/>
  <c r="H117" i="1" s="1"/>
  <c r="E110" i="1"/>
  <c r="H110" i="1" s="1"/>
  <c r="E101" i="1"/>
  <c r="H101" i="1" s="1"/>
  <c r="E83" i="1"/>
  <c r="C85" i="1"/>
  <c r="E85" i="1" s="1"/>
  <c r="E84" i="1"/>
  <c r="J109" i="1" l="1"/>
  <c r="D152" i="1" s="1"/>
  <c r="G152" i="1" s="1"/>
  <c r="J99" i="1"/>
  <c r="D151" i="1" s="1"/>
  <c r="G151" i="1" s="1"/>
  <c r="J90" i="1"/>
  <c r="D150" i="1" s="1"/>
  <c r="G150" i="1" s="1"/>
  <c r="J137" i="1"/>
  <c r="D156" i="1" s="1"/>
  <c r="G156" i="1" s="1"/>
  <c r="J131" i="1"/>
  <c r="D155" i="1" s="1"/>
  <c r="G155" i="1" s="1"/>
  <c r="J117" i="1"/>
  <c r="D153" i="1" s="1"/>
  <c r="G153" i="1" s="1"/>
  <c r="J125" i="1"/>
  <c r="D154" i="1" s="1"/>
  <c r="G154" i="1" s="1"/>
  <c r="H83" i="1"/>
  <c r="J76" i="1" s="1"/>
  <c r="E70" i="1"/>
  <c r="H70" i="1" s="1"/>
  <c r="H71" i="1"/>
  <c r="E64" i="1"/>
  <c r="H64" i="1" s="1"/>
  <c r="E63" i="1"/>
  <c r="H63" i="1" s="1"/>
  <c r="E61" i="1"/>
  <c r="H61" i="1" s="1"/>
  <c r="H60" i="1"/>
  <c r="E65" i="1"/>
  <c r="H65" i="1" s="1"/>
  <c r="E53" i="1"/>
  <c r="H53" i="1" s="1"/>
  <c r="E50" i="1"/>
  <c r="H50" i="1" s="1"/>
  <c r="H55" i="1"/>
  <c r="H54" i="1"/>
  <c r="E40" i="1"/>
  <c r="H40" i="1" s="1"/>
  <c r="E10" i="1"/>
  <c r="H10" i="1" s="1"/>
  <c r="D143" i="1" s="1"/>
  <c r="H41" i="1"/>
  <c r="H43" i="1"/>
  <c r="H44" i="1"/>
  <c r="E45" i="1"/>
  <c r="H45" i="1" s="1"/>
  <c r="D149" i="1" l="1"/>
  <c r="G149" i="1" s="1"/>
  <c r="J70" i="1"/>
  <c r="D148" i="1" s="1"/>
  <c r="G148" i="1" s="1"/>
  <c r="J60" i="1"/>
  <c r="D147" i="1" s="1"/>
  <c r="J50" i="1"/>
  <c r="J40" i="1"/>
  <c r="G143" i="1" l="1"/>
  <c r="D145" i="1"/>
  <c r="G145" i="1" s="1"/>
  <c r="D146" i="1"/>
  <c r="G147" i="1"/>
  <c r="G146" i="1" l="1"/>
  <c r="I143" i="1" s="1"/>
  <c r="C161" i="1" s="1"/>
</calcChain>
</file>

<file path=xl/sharedStrings.xml><?xml version="1.0" encoding="utf-8"?>
<sst xmlns="http://schemas.openxmlformats.org/spreadsheetml/2006/main" count="353" uniqueCount="169">
  <si>
    <r>
      <rPr>
        <b/>
        <sz val="12"/>
        <color theme="1"/>
        <rFont val="Calibri"/>
        <family val="2"/>
        <scheme val="minor"/>
      </rPr>
      <t>Why Qualification is Crucial:</t>
    </r>
    <r>
      <rPr>
        <sz val="12"/>
        <color theme="1"/>
        <rFont val="Calibri"/>
        <family val="2"/>
        <scheme val="minor"/>
      </rPr>
      <t xml:space="preserve">
Qualification is the critical first step in the sales process that ensures alignment between a prospect's needs and the solution offered. It's about maximizing efficiency, targeting the right opportunities, and setting the stage for successful implementations and long-term customer relationships. Proper qualification:
- Saves time and resources by focusing on high-potential opportunities.
- Enhances win rates by targeting fits that align with solution strengths.
- Ensures customer success by delivering solutions that meet their needs.
</t>
    </r>
    <r>
      <rPr>
        <b/>
        <sz val="12"/>
        <color theme="1"/>
        <rFont val="Calibri"/>
        <family val="2"/>
        <scheme val="minor"/>
      </rPr>
      <t>How to Qualify Properly:</t>
    </r>
    <r>
      <rPr>
        <sz val="12"/>
        <color theme="1"/>
        <rFont val="Calibri"/>
        <family val="2"/>
        <scheme val="minor"/>
      </rPr>
      <t xml:space="preserve">
Qualification should be a rigorous, strategic process involving:
- Deep Discovery: Engage in in-depth discovery to understand the prospect's business, technical needs, and strategic goals.
- Alignment Check: Ensure the prospect's needs align with your solution’s capabilities.
- Stakeholder Engagement: Identify and engage with key decision-makers and influencers.
- Competitive Analysis: Understand the competitive landscape and clearly articulate your differentiation.
- Financial Justification: Demonstrate clear ROI and value for the prospect.
- Risk Assessment: Evaluate and address potential implementation and adoption risks.
Incorporating these enhanced criteria and context into your SharePoint website will provide a comprehensive guide on why and how to qualify opportunities effectively, ensuring your team focuses on opportunities that are not just winnable but also strategically aligned and viable in the long term.</t>
    </r>
  </si>
  <si>
    <t>Client</t>
  </si>
  <si>
    <t>Salesforce Link:</t>
  </si>
  <si>
    <t xml:space="preserve">Link to RFX: </t>
  </si>
  <si>
    <t>Summary from the BANT</t>
  </si>
  <si>
    <t>Question</t>
  </si>
  <si>
    <t>Assessment</t>
  </si>
  <si>
    <t>Comment/Evidence</t>
  </si>
  <si>
    <t>Value</t>
  </si>
  <si>
    <t>Weight</t>
  </si>
  <si>
    <t>High Score</t>
  </si>
  <si>
    <t>Score</t>
  </si>
  <si>
    <t xml:space="preserve">Is the BANT form filled from Salesforce? </t>
  </si>
  <si>
    <t>Don´t know</t>
  </si>
  <si>
    <t>Threshold</t>
  </si>
  <si>
    <t>Avg Score</t>
  </si>
  <si>
    <t>Budget (B)</t>
  </si>
  <si>
    <t xml:space="preserve">Please copy the Scores from the specific client BANT </t>
  </si>
  <si>
    <t>Authority (A)</t>
  </si>
  <si>
    <t>Need (N)</t>
  </si>
  <si>
    <t>Timing (T)</t>
  </si>
  <si>
    <t>Overall Average</t>
  </si>
  <si>
    <t xml:space="preserve">Summary from the BANT: </t>
  </si>
  <si>
    <t>Summary from the WOSR</t>
  </si>
  <si>
    <t xml:space="preserve">Is the deal worth pursuing? Rating from the WOSR call </t>
  </si>
  <si>
    <t>neutral</t>
  </si>
  <si>
    <t xml:space="preserve">Summary from the WOSR: </t>
  </si>
  <si>
    <t xml:space="preserve"> Strategic Alignment</t>
  </si>
  <si>
    <r>
      <rPr>
        <b/>
        <sz val="12"/>
        <color rgb="FF000000"/>
        <rFont val="Calibri"/>
        <family val="2"/>
        <scheme val="minor"/>
      </rPr>
      <t>Market Strategy Fit:</t>
    </r>
    <r>
      <rPr>
        <sz val="12"/>
        <color rgb="FF000000"/>
        <rFont val="Calibri"/>
        <family val="2"/>
        <scheme val="minor"/>
      </rPr>
      <t xml:space="preserve"> Does this opportunity align with our strategic product focus areas?</t>
    </r>
  </si>
  <si>
    <t>Neutral</t>
  </si>
  <si>
    <r>
      <rPr>
        <b/>
        <sz val="12"/>
        <color rgb="FF000000"/>
        <rFont val="Calibri"/>
        <family val="2"/>
        <scheme val="minor"/>
      </rPr>
      <t>Strategic Partnership</t>
    </r>
    <r>
      <rPr>
        <sz val="12"/>
        <color rgb="FF000000"/>
        <rFont val="Calibri"/>
        <family val="2"/>
        <scheme val="minor"/>
      </rPr>
      <t>s: Is there an opportunity for strategic partnership beyond the immediate solution implementation?</t>
    </r>
  </si>
  <si>
    <t>Company and Prospect Information</t>
  </si>
  <si>
    <r>
      <rPr>
        <b/>
        <sz val="12"/>
        <color rgb="FF000000"/>
        <rFont val="Calibri"/>
        <family val="2"/>
        <scheme val="minor"/>
      </rPr>
      <t>Global Presence</t>
    </r>
    <r>
      <rPr>
        <sz val="12"/>
        <color rgb="FF000000"/>
        <rFont val="Calibri"/>
        <family val="2"/>
        <scheme val="minor"/>
      </rPr>
      <t>: Does the prospect operate in multiple countries, requiring complex, global content management?</t>
    </r>
  </si>
  <si>
    <r>
      <rPr>
        <b/>
        <sz val="12"/>
        <color rgb="FF000000"/>
        <rFont val="Calibri"/>
        <family val="2"/>
        <scheme val="minor"/>
      </rPr>
      <t>Volumes</t>
    </r>
    <r>
      <rPr>
        <sz val="12"/>
        <color rgb="FF000000"/>
        <rFont val="Calibri"/>
        <family val="2"/>
        <scheme val="minor"/>
      </rPr>
      <t xml:space="preserve">: Does the prospect have a decent amount of volumes to make a solution valuable? Partners + Products + Transactions + BOMs </t>
    </r>
  </si>
  <si>
    <t>50-100k</t>
  </si>
  <si>
    <r>
      <rPr>
        <b/>
        <sz val="12"/>
        <color rgb="FF000000"/>
        <rFont val="Calibri"/>
        <family val="2"/>
        <scheme val="minor"/>
      </rPr>
      <t>Volumes</t>
    </r>
    <r>
      <rPr>
        <sz val="12"/>
        <color rgb="FF000000"/>
        <rFont val="Calibri"/>
        <family val="2"/>
        <scheme val="minor"/>
      </rPr>
      <t xml:space="preserve">: Does the prospect have a decent amount of countries involved to make a solution valuable? Export &amp; Import </t>
    </r>
  </si>
  <si>
    <t>2- 10 countries</t>
  </si>
  <si>
    <r>
      <rPr>
        <b/>
        <sz val="12"/>
        <color rgb="FF000000"/>
        <rFont val="Calibri"/>
        <family val="2"/>
        <scheme val="minor"/>
      </rPr>
      <t>Volumes</t>
    </r>
    <r>
      <rPr>
        <sz val="12"/>
        <color rgb="FF000000"/>
        <rFont val="Calibri"/>
        <family val="2"/>
        <scheme val="minor"/>
      </rPr>
      <t>: How many user would use the application, How many user are working in compliance</t>
    </r>
  </si>
  <si>
    <t>10-50 Users</t>
  </si>
  <si>
    <t>Technical Requirements and Compatibility</t>
  </si>
  <si>
    <r>
      <rPr>
        <b/>
        <sz val="12"/>
        <color rgb="FF000000"/>
        <rFont val="Calibri"/>
        <family val="2"/>
        <scheme val="minor"/>
      </rPr>
      <t>Current Software Infrastructure</t>
    </r>
    <r>
      <rPr>
        <sz val="12"/>
        <color rgb="FF000000"/>
        <rFont val="Calibri"/>
        <family val="2"/>
        <scheme val="minor"/>
      </rPr>
      <t>: What is the prospect's current tech stack, and how does our solution integrate with it?</t>
    </r>
  </si>
  <si>
    <t>Infrequent</t>
  </si>
  <si>
    <t>Workflow and Process Analysis</t>
  </si>
  <si>
    <r>
      <rPr>
        <b/>
        <sz val="12"/>
        <color rgb="FF000000"/>
        <rFont val="Calibri"/>
        <family val="2"/>
        <scheme val="minor"/>
      </rPr>
      <t>Workflow Complexity</t>
    </r>
    <r>
      <rPr>
        <sz val="12"/>
        <color rgb="FF000000"/>
        <rFont val="Calibri"/>
        <family val="2"/>
        <scheme val="minor"/>
      </rPr>
      <t>: How complex are the prospect's workflows, and can our solution address this complexity effectively?</t>
    </r>
  </si>
  <si>
    <r>
      <rPr>
        <b/>
        <sz val="12"/>
        <color rgb="FF000000"/>
        <rFont val="Calibri"/>
        <family val="2"/>
        <scheme val="minor"/>
      </rPr>
      <t>Process Digitalization</t>
    </r>
    <r>
      <rPr>
        <sz val="12"/>
        <color rgb="FF000000"/>
        <rFont val="Calibri"/>
        <family val="2"/>
        <scheme val="minor"/>
      </rPr>
      <t>: Is the prospect's workflow fully digital, hybrid, or predominantly manual?</t>
    </r>
  </si>
  <si>
    <t>Pain Points and Needs</t>
  </si>
  <si>
    <r>
      <rPr>
        <b/>
        <sz val="12"/>
        <color rgb="FF000000"/>
        <rFont val="Calibri"/>
        <family val="2"/>
        <scheme val="minor"/>
      </rPr>
      <t>Major Pain Points</t>
    </r>
    <r>
      <rPr>
        <sz val="12"/>
        <color rgb="FF000000"/>
        <rFont val="Calibri"/>
        <family val="2"/>
        <scheme val="minor"/>
      </rPr>
      <t>: Do the identified pain points match the solutions our product offers?</t>
    </r>
  </si>
  <si>
    <r>
      <rPr>
        <b/>
        <sz val="12"/>
        <color rgb="FF000000"/>
        <rFont val="Calibri"/>
        <family val="2"/>
        <scheme val="minor"/>
      </rPr>
      <t>Impact Quantification</t>
    </r>
    <r>
      <rPr>
        <sz val="12"/>
        <color rgb="FF000000"/>
        <rFont val="Calibri"/>
        <family val="2"/>
        <scheme val="minor"/>
      </rPr>
      <t>: Can the impact of these pain points be quantified in a way that our solution provides a clear ROI?</t>
    </r>
  </si>
  <si>
    <r>
      <rPr>
        <b/>
        <sz val="12"/>
        <color rgb="FF000000"/>
        <rFont val="Calibri"/>
        <family val="2"/>
        <scheme val="minor"/>
      </rPr>
      <t>Strategic Importance to Prospect</t>
    </r>
    <r>
      <rPr>
        <sz val="12"/>
        <color rgb="FF000000"/>
        <rFont val="Calibri"/>
        <family val="2"/>
        <scheme val="minor"/>
      </rPr>
      <t>: Is the solution a strategic priority for the prospect's business?</t>
    </r>
  </si>
  <si>
    <r>
      <rPr>
        <b/>
        <sz val="12"/>
        <color rgb="FF000000"/>
        <rFont val="Calibri"/>
        <family val="2"/>
        <scheme val="minor"/>
      </rPr>
      <t>Operational Efficiency Gains</t>
    </r>
    <r>
      <rPr>
        <sz val="12"/>
        <color rgb="FF000000"/>
        <rFont val="Calibri"/>
        <family val="2"/>
        <scheme val="minor"/>
      </rPr>
      <t>: Quantify the expected operational efficiency gains for the prospect.</t>
    </r>
  </si>
  <si>
    <r>
      <rPr>
        <b/>
        <sz val="12"/>
        <color rgb="FF000000"/>
        <rFont val="Calibri"/>
        <family val="2"/>
        <scheme val="minor"/>
      </rPr>
      <t>Compliance and Risk Management</t>
    </r>
    <r>
      <rPr>
        <sz val="12"/>
        <color rgb="FF000000"/>
        <rFont val="Calibri"/>
        <family val="2"/>
        <scheme val="minor"/>
      </rPr>
      <t>: How does our solution improve the prospect's compliance posture and risk management?</t>
    </r>
  </si>
  <si>
    <r>
      <rPr>
        <b/>
        <sz val="12"/>
        <color rgb="FF000000"/>
        <rFont val="Calibri"/>
        <family val="2"/>
        <scheme val="minor"/>
      </rPr>
      <t>Functional Fit</t>
    </r>
    <r>
      <rPr>
        <sz val="12"/>
        <color rgb="FF000000"/>
        <rFont val="Calibri"/>
        <family val="2"/>
        <scheme val="minor"/>
      </rPr>
      <t>: Does the solution cater perfectly to the prospect’s business needs, and how might it introduce efficiencies or revenue avenues?</t>
    </r>
  </si>
  <si>
    <r>
      <rPr>
        <b/>
        <sz val="12"/>
        <color rgb="FF000000"/>
        <rFont val="Calibri"/>
        <family val="2"/>
        <scheme val="minor"/>
      </rPr>
      <t>Functional Fit</t>
    </r>
    <r>
      <rPr>
        <sz val="12"/>
        <color rgb="FF000000"/>
        <rFont val="Calibri"/>
        <family val="2"/>
        <scheme val="minor"/>
      </rPr>
      <t xml:space="preserve">: How many % is out of the box available? </t>
    </r>
  </si>
  <si>
    <r>
      <rPr>
        <b/>
        <sz val="12"/>
        <color rgb="FF000000"/>
        <rFont val="Calibri"/>
        <family val="2"/>
        <scheme val="minor"/>
      </rPr>
      <t>Functional Fit</t>
    </r>
    <r>
      <rPr>
        <sz val="12"/>
        <color rgb="FF000000"/>
        <rFont val="Calibri"/>
        <family val="2"/>
        <scheme val="minor"/>
      </rPr>
      <t xml:space="preserve">: How many % is configuration in the field? </t>
    </r>
  </si>
  <si>
    <r>
      <rPr>
        <b/>
        <sz val="12"/>
        <color rgb="FF000000"/>
        <rFont val="Calibri"/>
        <family val="2"/>
        <scheme val="minor"/>
      </rPr>
      <t>Functional Fit</t>
    </r>
    <r>
      <rPr>
        <sz val="12"/>
        <color rgb="FF000000"/>
        <rFont val="Calibri"/>
        <family val="2"/>
        <scheme val="minor"/>
      </rPr>
      <t xml:space="preserve">: How many % is development effort? </t>
    </r>
  </si>
  <si>
    <t xml:space="preserve"> Decision-Making Process</t>
  </si>
  <si>
    <t>Key Stakeholders: Have all the key decision-makers and influencers been identified?</t>
  </si>
  <si>
    <t>Budget Approval: Is there a budget already approved for this type of solution?</t>
  </si>
  <si>
    <t>Budget and Approval Process: Understanding the prospect’s budget approval process and ensuring there's an alignment with the investment required for our solution.</t>
  </si>
  <si>
    <t>Cost-Benefit Analysis: Conducting a thorough ROI analysis to demonstrate the financial benefits of our solution to the prospect.</t>
  </si>
  <si>
    <t>Competition and Differentiation</t>
  </si>
  <si>
    <t>Competitive Landscape: Are there any competitors already being considered by the prospect?</t>
  </si>
  <si>
    <t>Yes</t>
  </si>
  <si>
    <t>Competitor Solutions Considered: Detail which competitor solutions are being considered and why.</t>
  </si>
  <si>
    <t>Unique Selling Proposition (USP): Can we articulate a clear differentiation from competitors that resonates with the prospect's needs?</t>
  </si>
  <si>
    <t>strongly agree</t>
  </si>
  <si>
    <t xml:space="preserve">Price Sensitivity: Is the Prospect very price sensitive? </t>
  </si>
  <si>
    <t xml:space="preserve"> Legal and Compliance</t>
  </si>
  <si>
    <t>Compliance Requirements: Does the prospect have specific compliance or regulatory requirements that our solution need to addresses?</t>
  </si>
  <si>
    <t>Data Privacy and Security: Can we meet the prospect's data privacy and security standards?</t>
  </si>
  <si>
    <t>Contractual Requirements: Identify any unique contractual requirements or liabilities.</t>
  </si>
  <si>
    <t xml:space="preserve"> Implementation and Adoption</t>
  </si>
  <si>
    <t>Adoption and Change Management: Does the prospect have a plan for adoption and change management that aligns with our implementation strategy?</t>
  </si>
  <si>
    <t>Project Complexity: Evaluate the overall complexity of the implementation, including any potential challenges.</t>
  </si>
  <si>
    <t>Support and Training Needs: Assess the level of support and training required for successful adoption.</t>
  </si>
  <si>
    <t>Long-term Support and Evolution: Can we provide long-term support and updates that align with the prospect's evolving needs?</t>
  </si>
  <si>
    <t xml:space="preserve"> Value and ROI</t>
  </si>
  <si>
    <t>Value Proposition Alignment: Does the value proposition of our solution align with the prospect's strategic objectives?</t>
  </si>
  <si>
    <t>ROI Calculation: Can we provide a compelling ROI calculation or case study that addresses the prospect's specific context?</t>
  </si>
  <si>
    <t>Future Growth and Scalability</t>
  </si>
  <si>
    <t>Scalability: Can our solution scale with the prospect's anticipated growth?</t>
  </si>
  <si>
    <t>Future Needs and Roadmap Alignment: Does our product roadmap align with the prospect's future needs?</t>
  </si>
  <si>
    <t xml:space="preserve"> Cultural and Organizational Fit</t>
  </si>
  <si>
    <t>Organizational Culture: Evaluate the cultural fit between our organizations to ensure smooth collaboration.</t>
  </si>
  <si>
    <t>Change Management Alignment: Determine if the prospect's approach to change management aligns with the implementation strategy.</t>
  </si>
  <si>
    <t xml:space="preserve">Summary </t>
  </si>
  <si>
    <t>Topic</t>
  </si>
  <si>
    <t xml:space="preserve">Summary from the WOSR </t>
  </si>
  <si>
    <t>Strategic Alignment</t>
  </si>
  <si>
    <t>Decision-Making Process</t>
  </si>
  <si>
    <t>Legal and Compliance</t>
  </si>
  <si>
    <t>Implementation and Adoption</t>
  </si>
  <si>
    <t>Value and ROI</t>
  </si>
  <si>
    <t>Cultural and Organizational Fit</t>
  </si>
  <si>
    <t>Summary from the FTQ</t>
  </si>
  <si>
    <t>Calculation Summary:</t>
  </si>
  <si>
    <t>Recommendation:</t>
  </si>
  <si>
    <t>Maturity Model</t>
  </si>
  <si>
    <t>&lt; 10 Users</t>
  </si>
  <si>
    <t>below 50k</t>
  </si>
  <si>
    <t>only 1 country</t>
  </si>
  <si>
    <t>Manual</t>
  </si>
  <si>
    <t>Very good</t>
  </si>
  <si>
    <t>Very complex</t>
  </si>
  <si>
    <t>agree</t>
  </si>
  <si>
    <t>Good</t>
  </si>
  <si>
    <t>Somewhat complex</t>
  </si>
  <si>
    <t>No</t>
  </si>
  <si>
    <t>&gt; 50 Users</t>
  </si>
  <si>
    <t>more than 100k</t>
  </si>
  <si>
    <t>&gt; 10 countries</t>
  </si>
  <si>
    <t xml:space="preserve">Automated freuqently </t>
  </si>
  <si>
    <t>Automated 24/7</t>
  </si>
  <si>
    <t xml:space="preserve">disagree </t>
  </si>
  <si>
    <t>Not really</t>
  </si>
  <si>
    <t xml:space="preserve">strongly disagree </t>
  </si>
  <si>
    <t>Definitely not</t>
  </si>
  <si>
    <t>LSP</t>
  </si>
  <si>
    <t>Automotive</t>
  </si>
  <si>
    <r>
      <rPr>
        <b/>
        <sz val="12"/>
        <color rgb="FF000000"/>
        <rFont val="Calibri"/>
        <family val="2"/>
        <scheme val="minor"/>
      </rPr>
      <t>Ecosystem Fit:</t>
    </r>
    <r>
      <rPr>
        <sz val="12"/>
        <color rgb="FF000000"/>
        <rFont val="Calibri"/>
        <family val="2"/>
        <scheme val="minor"/>
      </rPr>
      <t xml:space="preserve"> How well does the prospect fit within our broader ecosystem of customers and partners?</t>
    </r>
  </si>
  <si>
    <t xml:space="preserve">TBD how would we do this </t>
  </si>
  <si>
    <t xml:space="preserve">Reference/ Case Study / Testimonial: Do we have a Reference which aligns with the client's product focus and industry </t>
  </si>
  <si>
    <t xml:space="preserve">Company and Prospect Information ( GTM Specific) </t>
  </si>
  <si>
    <t>Mega Suite vendor ? Yes and no</t>
  </si>
  <si>
    <t xml:space="preserve">Decision Timeline </t>
  </si>
  <si>
    <t>Industries</t>
  </si>
  <si>
    <t>Aerospace &amp; Defense</t>
  </si>
  <si>
    <t>Agriculture</t>
  </si>
  <si>
    <t>Apparel, Footwear</t>
  </si>
  <si>
    <t>Business and Financial Services</t>
  </si>
  <si>
    <t>Carrier</t>
  </si>
  <si>
    <t>Carriers</t>
  </si>
  <si>
    <t>CPG</t>
  </si>
  <si>
    <t>Department Stores, Shopping Centers &amp; Superstores</t>
  </si>
  <si>
    <t>Education</t>
  </si>
  <si>
    <t>F&amp;B</t>
  </si>
  <si>
    <t>Industrial Manufacturing</t>
  </si>
  <si>
    <t>Medical Devices</t>
  </si>
  <si>
    <t>Oil &amp; Gas &amp; Chemicals</t>
  </si>
  <si>
    <t>Other &amp; Non-Profit</t>
  </si>
  <si>
    <t>Pharma and Biotech</t>
  </si>
  <si>
    <t>Retail</t>
  </si>
  <si>
    <t>Retail (Non-Mfg)</t>
  </si>
  <si>
    <t>Semiconductor</t>
  </si>
  <si>
    <t>Software</t>
  </si>
  <si>
    <t>Technology Devices</t>
  </si>
  <si>
    <t>Telecom &amp; Network</t>
  </si>
  <si>
    <t>Transportation &amp; Logistics</t>
  </si>
  <si>
    <t>Industry Factor</t>
  </si>
  <si>
    <r>
      <rPr>
        <b/>
        <sz val="12"/>
        <color rgb="FF000000"/>
        <rFont val="Calibri"/>
        <family val="2"/>
        <scheme val="minor"/>
      </rPr>
      <t>Industry Fit</t>
    </r>
    <r>
      <rPr>
        <sz val="12"/>
        <color rgb="FF000000"/>
        <rFont val="Calibri"/>
        <family val="2"/>
        <scheme val="minor"/>
      </rPr>
      <t>: Does this opportunity align with our Industry focus areas?</t>
    </r>
  </si>
  <si>
    <r>
      <rPr>
        <b/>
        <sz val="12"/>
        <color rgb="FF000000"/>
        <rFont val="Calibri"/>
        <family val="2"/>
        <scheme val="minor"/>
      </rPr>
      <t>Language Application / Support / Sales / PS / Contract</t>
    </r>
    <r>
      <rPr>
        <sz val="12"/>
        <color rgb="FF000000"/>
        <rFont val="Calibri"/>
        <family val="2"/>
        <scheme val="minor"/>
      </rPr>
      <t xml:space="preserve">:  Does the prospect accept English as core language or are there additional requirements? </t>
    </r>
  </si>
  <si>
    <r>
      <t xml:space="preserve">What is the actual </t>
    </r>
    <r>
      <rPr>
        <b/>
        <sz val="12"/>
        <color rgb="FF000000"/>
        <rFont val="Calibri"/>
        <family val="2"/>
        <scheme val="minor"/>
      </rPr>
      <t>Maturity Level</t>
    </r>
    <r>
      <rPr>
        <sz val="12"/>
        <color rgb="FF000000"/>
        <rFont val="Calibri"/>
        <family val="2"/>
        <scheme val="minor"/>
      </rPr>
      <t xml:space="preserve"> of the Solution in Place?</t>
    </r>
  </si>
  <si>
    <t>functional section?</t>
  </si>
  <si>
    <t>technical section?</t>
  </si>
  <si>
    <t>could go up in functional area</t>
  </si>
  <si>
    <t>covered in pain points</t>
  </si>
  <si>
    <t>Functional Technical Qualification (FTQ) Framework</t>
  </si>
  <si>
    <t>re-word</t>
  </si>
  <si>
    <r>
      <rPr>
        <b/>
        <sz val="12"/>
        <color theme="1"/>
        <rFont val="Calibri"/>
        <family val="2"/>
        <scheme val="minor"/>
      </rPr>
      <t>Innovation Potential:</t>
    </r>
    <r>
      <rPr>
        <sz val="12"/>
        <color theme="1"/>
        <rFont val="Calibri"/>
        <family val="2"/>
        <scheme val="minor"/>
      </rPr>
      <t xml:space="preserve"> Does the prospect show interest in innovative solutions that align with our product's future direction?</t>
    </r>
  </si>
  <si>
    <r>
      <rPr>
        <b/>
        <sz val="12"/>
        <color theme="1"/>
        <rFont val="Calibri"/>
        <family val="2"/>
        <scheme val="minor"/>
      </rPr>
      <t>Referenceability:</t>
    </r>
    <r>
      <rPr>
        <sz val="12"/>
        <color theme="1"/>
        <rFont val="Calibri"/>
        <family val="2"/>
        <scheme val="minor"/>
      </rPr>
      <t xml:space="preserve"> Is the prospect willing to serve as a reference or case study if the implementation is successful?</t>
    </r>
  </si>
  <si>
    <r>
      <rPr>
        <b/>
        <sz val="12"/>
        <color theme="1"/>
        <rFont val="Calibri"/>
        <family val="2"/>
        <scheme val="minor"/>
      </rPr>
      <t>Future Tech Plans</t>
    </r>
    <r>
      <rPr>
        <sz val="12"/>
        <color theme="1"/>
        <rFont val="Calibri"/>
        <family val="2"/>
        <scheme val="minor"/>
      </rPr>
      <t>: Are there plans to change or upgrade their infrastructure that aligns with our solution's roadmap?</t>
    </r>
  </si>
  <si>
    <r>
      <rPr>
        <b/>
        <sz val="12"/>
        <color theme="1"/>
        <rFont val="Calibri"/>
        <family val="2"/>
        <scheme val="minor"/>
      </rPr>
      <t>Integration Capabilities</t>
    </r>
    <r>
      <rPr>
        <sz val="12"/>
        <color theme="1"/>
        <rFont val="Calibri"/>
        <family val="2"/>
        <scheme val="minor"/>
      </rPr>
      <t>: Can our solution easily integrate with their existing ERP, WMS, or other critical systems?</t>
    </r>
  </si>
  <si>
    <r>
      <rPr>
        <b/>
        <sz val="12"/>
        <color theme="1"/>
        <rFont val="Calibri"/>
        <family val="2"/>
        <scheme val="minor"/>
      </rPr>
      <t>Customization Requirements</t>
    </r>
    <r>
      <rPr>
        <sz val="12"/>
        <color theme="1"/>
        <rFont val="Calibri"/>
        <family val="2"/>
        <scheme val="minor"/>
      </rPr>
      <t>: Are the prospect's customization requirements feasible within the solution's current capabilities?</t>
    </r>
  </si>
  <si>
    <r>
      <rPr>
        <b/>
        <sz val="12"/>
        <color theme="1"/>
        <rFont val="Calibri"/>
        <family val="2"/>
        <scheme val="minor"/>
      </rPr>
      <t>Integration Complexity</t>
    </r>
    <r>
      <rPr>
        <sz val="12"/>
        <color theme="1"/>
        <rFont val="Calibri"/>
        <family val="2"/>
        <scheme val="minor"/>
      </rPr>
      <t>: Assess the complexity of required integrations with third-party systems and the availability of APIs,SAP Add-On etc.</t>
    </r>
  </si>
  <si>
    <r>
      <rPr>
        <b/>
        <sz val="12"/>
        <color theme="1"/>
        <rFont val="Calibri"/>
        <family val="2"/>
        <scheme val="minor"/>
      </rPr>
      <t>Data Migration and Integrity</t>
    </r>
    <r>
      <rPr>
        <sz val="12"/>
        <color theme="1"/>
        <rFont val="Calibri"/>
        <family val="2"/>
        <scheme val="minor"/>
      </rPr>
      <t>: Can we ensure data integrity during migration from the prospect's current systems to ours?</t>
    </r>
  </si>
  <si>
    <t xml:space="preserve">Vendor vs. Client Papers </t>
  </si>
  <si>
    <r>
      <rPr>
        <b/>
        <sz val="12"/>
        <color theme="1"/>
        <rFont val="Calibri"/>
        <family val="2"/>
        <scheme val="minor"/>
      </rPr>
      <t>Implementation Timeline</t>
    </r>
    <r>
      <rPr>
        <sz val="12"/>
        <color theme="1"/>
        <rFont val="Calibri"/>
        <family val="2"/>
        <scheme val="minor"/>
      </rPr>
      <t>: Is the prospect's expected timeline for implementation realistic given the scope of the project?</t>
    </r>
  </si>
  <si>
    <r>
      <rPr>
        <b/>
        <sz val="12"/>
        <color theme="1"/>
        <rFont val="Calibri"/>
        <family val="2"/>
        <scheme val="minor"/>
      </rPr>
      <t>The FTQ should be used in the following cases:</t>
    </r>
    <r>
      <rPr>
        <sz val="12"/>
        <color theme="1"/>
        <rFont val="Calibri"/>
        <family val="2"/>
        <scheme val="minor"/>
      </rPr>
      <t xml:space="preserve">
- Opportunity size should be at least &gt; xxx ARR 
- Opportunity has complex requirements, and functionality is not 100% out of the box available
</t>
    </r>
  </si>
  <si>
    <t xml:space="preserve">Local Sales Presence: Does [Vendor] operate in this country and do we have local Sales support?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</si>
</sst>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2"/>
      <color theme="1"/>
      <name val="Calibri"/>
      <family val="2"/>
      <scheme val="minor"/>
    </font>
    <font>
      <b/>
      <sz val="12"/>
      <color rgb="FF000000"/>
      <name val="Calibri"/>
      <family val="2"/>
      <scheme val="minor"/>
    </font>
    <font>
      <b/>
      <sz val="12"/>
      <color theme="1"/>
      <name val="Calibri"/>
      <family val="2"/>
      <scheme val="minor"/>
    </font>
    <font>
      <sz val="12"/>
      <color rgb="FF000000"/>
      <name val="Calibri"/>
      <family val="2"/>
      <scheme val="minor"/>
    </font>
    <font>
      <b/>
      <sz val="20"/>
      <color rgb="FF000000"/>
      <name val="Calibri"/>
      <family val="2"/>
      <scheme val="minor"/>
    </font>
    <font>
      <b/>
      <sz val="36"/>
      <color theme="1"/>
      <name val="Calibri"/>
      <family val="2"/>
      <scheme val="minor"/>
    </font>
    <font>
      <b/>
      <sz val="36"/>
      <color rgb="FF000000"/>
      <name val="Calibri"/>
      <family val="2"/>
      <scheme val="minor"/>
    </font>
    <font>
      <sz val="18"/>
      <color rgb="FFFF0000"/>
      <name val="Calibri"/>
      <family val="2"/>
      <scheme val="minor"/>
    </font>
    <font>
      <sz val="11"/>
      <color indexed="8"/>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2">
    <xf numFmtId="0" fontId="0" fillId="0" borderId="0"/>
    <xf numFmtId="0" fontId="9" fillId="0" borderId="0"/>
  </cellStyleXfs>
  <cellXfs count="82">
    <xf numFmtId="0" fontId="0" fillId="0" borderId="0" xfId="0"/>
    <xf numFmtId="16" fontId="0" fillId="0" borderId="0" xfId="0" applyNumberFormat="1"/>
    <xf numFmtId="0" fontId="1" fillId="0" borderId="0" xfId="0" applyFont="1"/>
    <xf numFmtId="0" fontId="2" fillId="0" borderId="0" xfId="0" applyFont="1" applyAlignment="1">
      <alignment vertical="center"/>
    </xf>
    <xf numFmtId="0" fontId="1" fillId="0" borderId="0" xfId="0" applyFont="1" applyAlignment="1">
      <alignment wrapText="1"/>
    </xf>
    <xf numFmtId="0" fontId="2" fillId="2" borderId="1" xfId="0" applyFont="1" applyFill="1" applyBorder="1" applyAlignment="1">
      <alignment vertical="center" wrapText="1"/>
    </xf>
    <xf numFmtId="0" fontId="3" fillId="2" borderId="1" xfId="0" applyFont="1" applyFill="1" applyBorder="1" applyAlignment="1">
      <alignment wrapText="1"/>
    </xf>
    <xf numFmtId="0" fontId="1" fillId="0" borderId="1" xfId="0" applyFont="1" applyBorder="1" applyAlignment="1">
      <alignment wrapText="1"/>
    </xf>
    <xf numFmtId="0" fontId="1" fillId="0" borderId="1" xfId="0" applyFont="1" applyBorder="1"/>
    <xf numFmtId="0" fontId="1" fillId="0" borderId="1" xfId="0" applyFont="1" applyBorder="1" applyAlignment="1">
      <alignment vertical="center" wrapText="1"/>
    </xf>
    <xf numFmtId="9" fontId="1" fillId="0" borderId="1" xfId="0" applyNumberFormat="1" applyFont="1" applyBorder="1" applyAlignment="1">
      <alignment vertical="center" wrapText="1"/>
    </xf>
    <xf numFmtId="0" fontId="2" fillId="0" borderId="0" xfId="0" applyFont="1" applyAlignment="1">
      <alignment vertical="center" wrapText="1"/>
    </xf>
    <xf numFmtId="0" fontId="4" fillId="0" borderId="1" xfId="0" applyFont="1" applyBorder="1" applyAlignment="1">
      <alignment vertical="center" wrapText="1"/>
    </xf>
    <xf numFmtId="0" fontId="1" fillId="4" borderId="1" xfId="0" applyFont="1" applyFill="1" applyBorder="1"/>
    <xf numFmtId="0" fontId="4" fillId="3" borderId="1" xfId="0" applyFont="1" applyFill="1" applyBorder="1" applyAlignment="1">
      <alignment vertical="center" wrapText="1"/>
    </xf>
    <xf numFmtId="0" fontId="1" fillId="5" borderId="1" xfId="0" applyFont="1" applyFill="1" applyBorder="1"/>
    <xf numFmtId="0" fontId="1" fillId="3" borderId="1" xfId="0" applyFont="1" applyFill="1" applyBorder="1" applyAlignment="1">
      <alignment vertical="center" wrapText="1"/>
    </xf>
    <xf numFmtId="0" fontId="4" fillId="0" borderId="0" xfId="0" applyFont="1" applyAlignment="1">
      <alignment vertical="center" wrapText="1"/>
    </xf>
    <xf numFmtId="9" fontId="1" fillId="4" borderId="1" xfId="0" applyNumberFormat="1" applyFont="1" applyFill="1" applyBorder="1" applyAlignment="1">
      <alignment horizontal="left"/>
    </xf>
    <xf numFmtId="9" fontId="1" fillId="5" borderId="1" xfId="0" applyNumberFormat="1" applyFont="1" applyFill="1" applyBorder="1" applyAlignment="1">
      <alignment horizontal="left"/>
    </xf>
    <xf numFmtId="9" fontId="4" fillId="0" borderId="1" xfId="0" applyNumberFormat="1" applyFont="1" applyBorder="1" applyAlignment="1">
      <alignment vertical="center" wrapText="1"/>
    </xf>
    <xf numFmtId="9" fontId="4" fillId="3" borderId="1" xfId="0" applyNumberFormat="1" applyFont="1" applyFill="1" applyBorder="1" applyAlignment="1">
      <alignment vertical="center" wrapText="1"/>
    </xf>
    <xf numFmtId="0" fontId="1" fillId="0" borderId="0" xfId="0" applyFont="1" applyAlignment="1">
      <alignment horizontal="left" vertical="top" wrapText="1"/>
    </xf>
    <xf numFmtId="10" fontId="1" fillId="5" borderId="1" xfId="0" applyNumberFormat="1" applyFont="1" applyFill="1" applyBorder="1" applyAlignment="1">
      <alignment vertical="center" wrapText="1"/>
    </xf>
    <xf numFmtId="0" fontId="1" fillId="0" borderId="1" xfId="0" applyFont="1" applyBorder="1" applyAlignment="1">
      <alignment vertical="center"/>
    </xf>
    <xf numFmtId="0" fontId="1" fillId="3" borderId="1" xfId="0" applyFont="1" applyFill="1" applyBorder="1" applyAlignment="1">
      <alignment vertical="center"/>
    </xf>
    <xf numFmtId="9" fontId="1" fillId="3" borderId="1" xfId="0" applyNumberFormat="1" applyFont="1" applyFill="1" applyBorder="1" applyAlignment="1">
      <alignment vertical="center" wrapText="1"/>
    </xf>
    <xf numFmtId="0" fontId="1" fillId="0" borderId="1" xfId="0" applyFont="1" applyBorder="1" applyAlignment="1">
      <alignment horizontal="left" vertical="top" wrapText="1"/>
    </xf>
    <xf numFmtId="0" fontId="0" fillId="0" borderId="1" xfId="0" applyBorder="1"/>
    <xf numFmtId="0" fontId="2" fillId="0" borderId="1" xfId="0" applyFont="1" applyBorder="1" applyAlignment="1">
      <alignment horizontal="right" vertical="center" wrapText="1"/>
    </xf>
    <xf numFmtId="9" fontId="1" fillId="3" borderId="1" xfId="0" applyNumberFormat="1" applyFont="1" applyFill="1" applyBorder="1" applyAlignment="1">
      <alignment horizontal="left"/>
    </xf>
    <xf numFmtId="0" fontId="0" fillId="3" borderId="1" xfId="0" applyFill="1" applyBorder="1"/>
    <xf numFmtId="0" fontId="3" fillId="2" borderId="8" xfId="0" applyFont="1" applyFill="1" applyBorder="1" applyAlignment="1">
      <alignment wrapText="1"/>
    </xf>
    <xf numFmtId="0" fontId="1" fillId="2" borderId="1" xfId="0" applyFont="1" applyFill="1" applyBorder="1"/>
    <xf numFmtId="0" fontId="2" fillId="2" borderId="10" xfId="0" applyFont="1" applyFill="1" applyBorder="1" applyAlignment="1">
      <alignment horizontal="left" vertical="center" wrapText="1"/>
    </xf>
    <xf numFmtId="0" fontId="2" fillId="5" borderId="1" xfId="0" applyFont="1" applyFill="1" applyBorder="1" applyAlignment="1">
      <alignment vertical="center" wrapText="1"/>
    </xf>
    <xf numFmtId="0" fontId="1" fillId="4" borderId="1" xfId="0" applyFont="1" applyFill="1" applyBorder="1" applyAlignment="1">
      <alignment wrapText="1"/>
    </xf>
    <xf numFmtId="0" fontId="1" fillId="5" borderId="1" xfId="0" applyFont="1" applyFill="1" applyBorder="1" applyAlignment="1">
      <alignment wrapText="1"/>
    </xf>
    <xf numFmtId="0" fontId="1" fillId="0" borderId="1" xfId="0" applyFont="1" applyBorder="1" applyAlignment="1">
      <alignment horizontal="right" vertical="center"/>
    </xf>
    <xf numFmtId="0" fontId="8" fillId="0" borderId="0" xfId="0" applyFont="1"/>
    <xf numFmtId="0" fontId="1" fillId="0" borderId="0" xfId="0" applyFont="1" applyAlignment="1">
      <alignment vertical="top" wrapText="1"/>
    </xf>
    <xf numFmtId="0" fontId="0" fillId="0" borderId="2" xfId="0" applyBorder="1"/>
    <xf numFmtId="0" fontId="0" fillId="0" borderId="11" xfId="0" applyBorder="1"/>
    <xf numFmtId="0" fontId="0" fillId="0" borderId="10" xfId="0" applyBorder="1"/>
    <xf numFmtId="0" fontId="0" fillId="0" borderId="12" xfId="0" applyBorder="1"/>
    <xf numFmtId="0" fontId="2" fillId="0" borderId="1" xfId="0" applyFont="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9" fontId="1" fillId="0" borderId="1" xfId="0" applyNumberFormat="1" applyFont="1" applyBorder="1" applyAlignment="1">
      <alignment horizontal="center" vertical="center"/>
    </xf>
    <xf numFmtId="0" fontId="1" fillId="0" borderId="1" xfId="0" applyFont="1" applyBorder="1" applyAlignment="1">
      <alignment horizontal="center" vertical="center"/>
    </xf>
    <xf numFmtId="9" fontId="1" fillId="0" borderId="1" xfId="0" applyNumberFormat="1" applyFont="1" applyBorder="1" applyAlignment="1">
      <alignment horizontal="center" vertical="center" wrapText="1"/>
    </xf>
    <xf numFmtId="10" fontId="1" fillId="0" borderId="1" xfId="0" applyNumberFormat="1" applyFont="1" applyBorder="1" applyAlignment="1">
      <alignment horizontal="center" vertical="center" wrapText="1"/>
    </xf>
    <xf numFmtId="0" fontId="3" fillId="0" borderId="1" xfId="0" applyFont="1" applyBorder="1" applyAlignment="1">
      <alignment horizontal="right" vertical="center" wrapText="1"/>
    </xf>
    <xf numFmtId="0" fontId="2" fillId="5" borderId="1" xfId="0" applyFont="1" applyFill="1" applyBorder="1" applyAlignment="1">
      <alignment horizontal="center" vertical="center" wrapText="1"/>
    </xf>
    <xf numFmtId="0" fontId="7" fillId="0" borderId="1" xfId="0" applyFont="1" applyBorder="1" applyAlignment="1">
      <alignment horizontal="center" vertical="center"/>
    </xf>
    <xf numFmtId="0" fontId="1" fillId="0" borderId="9" xfId="0" applyFont="1" applyBorder="1" applyAlignment="1">
      <alignment horizontal="center" wrapText="1"/>
    </xf>
    <xf numFmtId="0" fontId="1" fillId="0" borderId="5" xfId="0" applyFont="1" applyBorder="1" applyAlignment="1">
      <alignment horizontal="center" wrapText="1"/>
    </xf>
    <xf numFmtId="9" fontId="1" fillId="0" borderId="6" xfId="0" applyNumberFormat="1" applyFont="1" applyBorder="1" applyAlignment="1">
      <alignment horizontal="center" vertical="center"/>
    </xf>
    <xf numFmtId="9" fontId="1" fillId="0" borderId="7" xfId="0" applyNumberFormat="1" applyFont="1" applyBorder="1" applyAlignment="1">
      <alignment horizontal="center" vertical="center"/>
    </xf>
    <xf numFmtId="9" fontId="1" fillId="0" borderId="8" xfId="0" applyNumberFormat="1" applyFont="1" applyBorder="1" applyAlignment="1">
      <alignment horizontal="center"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9" fontId="1" fillId="0" borderId="6" xfId="0" applyNumberFormat="1" applyFont="1" applyBorder="1" applyAlignment="1">
      <alignment horizontal="center" vertical="center" wrapText="1"/>
    </xf>
    <xf numFmtId="9" fontId="1" fillId="0" borderId="7" xfId="0" applyNumberFormat="1" applyFont="1" applyBorder="1" applyAlignment="1">
      <alignment horizontal="center" vertical="center" wrapText="1"/>
    </xf>
    <xf numFmtId="9" fontId="1" fillId="0" borderId="8" xfId="0" applyNumberFormat="1" applyFont="1" applyBorder="1" applyAlignment="1">
      <alignment horizontal="center" vertical="center" wrapText="1"/>
    </xf>
    <xf numFmtId="9" fontId="1" fillId="3" borderId="6" xfId="0" applyNumberFormat="1"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1" fillId="0" borderId="0" xfId="0" applyFont="1" applyAlignment="1">
      <alignment horizontal="left" vertical="top" wrapText="1"/>
    </xf>
    <xf numFmtId="0" fontId="6" fillId="0" borderId="0" xfId="0" applyFont="1" applyAlignment="1">
      <alignment horizontal="center" vertical="center" wrapText="1"/>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2" fillId="0" borderId="1" xfId="0" applyFont="1" applyBorder="1" applyAlignment="1">
      <alignment horizontal="center" vertical="center" wrapText="1"/>
    </xf>
    <xf numFmtId="10" fontId="1" fillId="0" borderId="6" xfId="0" applyNumberFormat="1" applyFont="1" applyBorder="1" applyAlignment="1">
      <alignment horizontal="center" vertical="center" wrapText="1"/>
    </xf>
    <xf numFmtId="10" fontId="1" fillId="0" borderId="7" xfId="0" applyNumberFormat="1" applyFont="1" applyBorder="1" applyAlignment="1">
      <alignment horizontal="center" vertical="center" wrapText="1"/>
    </xf>
    <xf numFmtId="10" fontId="1" fillId="0" borderId="8" xfId="0" applyNumberFormat="1" applyFont="1" applyBorder="1" applyAlignment="1">
      <alignment horizontal="center" vertical="center" wrapText="1"/>
    </xf>
  </cellXfs>
  <cellStyles count="2">
    <cellStyle name="Normal" xfId="0" builtinId="0"/>
    <cellStyle name="Normal 2" xfId="1" xr:uid="{8B4105F9-524D-4BE1-A970-F1C0D046D055}"/>
  </cellStyles>
  <dxfs count="39">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border diagonalUp="0" diagonalDown="0">
        <left style="thin">
          <color indexed="64"/>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7</xdr:col>
      <xdr:colOff>372341</xdr:colOff>
      <xdr:row>30</xdr:row>
      <xdr:rowOff>17318</xdr:rowOff>
    </xdr:from>
    <xdr:to>
      <xdr:col>10</xdr:col>
      <xdr:colOff>441613</xdr:colOff>
      <xdr:row>35</xdr:row>
      <xdr:rowOff>164522</xdr:rowOff>
    </xdr:to>
    <xdr:sp macro="" textlink="">
      <xdr:nvSpPr>
        <xdr:cNvPr id="2" name="Speech Bubble: Rectangle 1">
          <a:extLst>
            <a:ext uri="{FF2B5EF4-FFF2-40B4-BE49-F238E27FC236}">
              <a16:creationId xmlns:a16="http://schemas.microsoft.com/office/drawing/2014/main" id="{0F51328A-EBED-0907-E4DF-258199BAC316}"/>
            </a:ext>
          </a:extLst>
        </xdr:cNvPr>
        <xdr:cNvSpPr/>
      </xdr:nvSpPr>
      <xdr:spPr>
        <a:xfrm>
          <a:off x="13551477" y="11767705"/>
          <a:ext cx="2476500" cy="1186295"/>
        </a:xfrm>
        <a:prstGeom prst="wedgeRectCallout">
          <a:avLst>
            <a:gd name="adj1" fmla="val -74329"/>
            <a:gd name="adj2" fmla="val 12162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100"/>
            <a:t>Please adjust the values</a:t>
          </a:r>
          <a:r>
            <a:rPr lang="de-DE" sz="1100" baseline="0"/>
            <a:t> to your company specifics and needs. You can also delete sections you do not need, but please update the formula. </a:t>
          </a:r>
          <a:endParaRPr lang="de-DE" sz="1100"/>
        </a:p>
      </xdr:txBody>
    </xdr:sp>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E597F65-5376-4928-8A08-3D762D3400A2}" name="Industries" displayName="Industries" ref="A1:B25" totalsRowShown="0" headerRowDxfId="38" headerRowBorderDxfId="37" tableBorderDxfId="36" totalsRowBorderDxfId="35">
  <autoFilter ref="A1:B25" xr:uid="{1E597F65-5376-4928-8A08-3D762D3400A2}"/>
  <tableColumns count="2">
    <tableColumn id="1" xr3:uid="{DE2D415A-DDC9-4B26-9339-1DE4E4284A24}" name="Industries"/>
    <tableColumn id="2" xr3:uid="{A0309622-0E63-425E-84CB-FBDA21A79219}" name="Industry Factor" dataDxfId="34"/>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171"/>
  <sheetViews>
    <sheetView showGridLines="0" tabSelected="1" topLeftCell="B17" zoomScale="85" zoomScaleNormal="85" workbookViewId="0">
      <selection activeCell="J29" sqref="J29"/>
    </sheetView>
  </sheetViews>
  <sheetFormatPr defaultRowHeight="15.75" x14ac:dyDescent="0.5"/>
  <cols>
    <col min="1" max="1" width="5.265625" customWidth="1"/>
    <col min="2" max="2" width="75" style="4" customWidth="1"/>
    <col min="3" max="3" width="30.86328125" style="2" customWidth="1"/>
    <col min="4" max="4" width="39" style="2" bestFit="1" customWidth="1"/>
    <col min="5" max="5" width="9.1328125" style="2"/>
    <col min="6" max="6" width="13.1328125" style="2" bestFit="1" customWidth="1"/>
    <col min="7" max="7" width="12.1328125" style="2" customWidth="1"/>
    <col min="8" max="8" width="11.3984375" style="2" customWidth="1"/>
    <col min="9" max="9" width="11.265625" style="2" customWidth="1"/>
    <col min="10" max="10" width="11" style="2" customWidth="1"/>
  </cols>
  <sheetData>
    <row r="1" spans="2:13" ht="81.75" customHeight="1" x14ac:dyDescent="0.45">
      <c r="B1" s="74" t="s">
        <v>156</v>
      </c>
      <c r="C1" s="74"/>
      <c r="D1" s="74"/>
      <c r="E1" s="74"/>
      <c r="F1" s="74"/>
      <c r="G1" s="74"/>
      <c r="H1" s="74"/>
      <c r="I1" s="74"/>
      <c r="J1" s="74"/>
    </row>
    <row r="2" spans="2:13" ht="294" customHeight="1" x14ac:dyDescent="0.5">
      <c r="B2" s="73" t="s">
        <v>0</v>
      </c>
      <c r="C2" s="73"/>
      <c r="D2" s="73"/>
      <c r="F2" s="73" t="s">
        <v>167</v>
      </c>
      <c r="G2" s="73"/>
      <c r="H2" s="73"/>
      <c r="I2" s="73"/>
      <c r="J2" s="40"/>
    </row>
    <row r="3" spans="2:13" ht="29.25" customHeight="1" x14ac:dyDescent="0.7">
      <c r="B3" s="22"/>
      <c r="C3" s="22"/>
      <c r="D3" s="22"/>
      <c r="E3" s="22"/>
      <c r="F3" s="22"/>
      <c r="G3" s="22"/>
      <c r="H3" s="22"/>
      <c r="I3" s="22"/>
      <c r="J3" s="22"/>
      <c r="M3" s="39"/>
    </row>
    <row r="4" spans="2:13" ht="16.5" customHeight="1" x14ac:dyDescent="0.5">
      <c r="B4" s="8" t="s">
        <v>1</v>
      </c>
      <c r="C4" s="35"/>
      <c r="D4" s="3"/>
      <c r="E4" s="3"/>
      <c r="F4" s="3"/>
      <c r="G4" s="3"/>
      <c r="H4" s="3"/>
    </row>
    <row r="5" spans="2:13" ht="16.5" customHeight="1" x14ac:dyDescent="0.5">
      <c r="B5" s="8" t="s">
        <v>2</v>
      </c>
      <c r="C5" s="35"/>
      <c r="D5" s="3"/>
      <c r="E5" s="3"/>
      <c r="F5" s="3"/>
      <c r="G5" s="3"/>
      <c r="H5" s="3"/>
    </row>
    <row r="6" spans="2:13" ht="16.5" customHeight="1" x14ac:dyDescent="0.5">
      <c r="B6" s="8" t="s">
        <v>3</v>
      </c>
      <c r="C6" s="35"/>
      <c r="D6" s="3"/>
      <c r="E6" s="3"/>
      <c r="F6" s="3"/>
      <c r="G6" s="3"/>
      <c r="H6" s="3"/>
    </row>
    <row r="7" spans="2:13" ht="16.5" customHeight="1" x14ac:dyDescent="0.5">
      <c r="C7" s="3"/>
      <c r="D7" s="3"/>
      <c r="E7" s="3"/>
      <c r="F7" s="3"/>
      <c r="G7" s="3"/>
      <c r="H7" s="3"/>
    </row>
    <row r="8" spans="2:13" ht="27.75" customHeight="1" x14ac:dyDescent="0.5">
      <c r="B8" s="62" t="s">
        <v>4</v>
      </c>
      <c r="C8" s="62"/>
      <c r="D8" s="62"/>
      <c r="E8" s="62"/>
      <c r="F8" s="62"/>
      <c r="G8" s="62"/>
      <c r="H8" s="62"/>
    </row>
    <row r="9" spans="2:13" ht="16.5" customHeight="1" x14ac:dyDescent="0.5">
      <c r="B9" s="5" t="s">
        <v>5</v>
      </c>
      <c r="C9" s="6" t="s">
        <v>6</v>
      </c>
      <c r="D9" s="6" t="s">
        <v>7</v>
      </c>
      <c r="E9" s="6" t="s">
        <v>8</v>
      </c>
      <c r="F9" s="6" t="s">
        <v>9</v>
      </c>
      <c r="G9" s="6" t="s">
        <v>10</v>
      </c>
      <c r="H9" s="6" t="s">
        <v>11</v>
      </c>
    </row>
    <row r="10" spans="2:13" ht="50.1" customHeight="1" x14ac:dyDescent="0.5">
      <c r="B10" s="7" t="s">
        <v>12</v>
      </c>
      <c r="C10" s="15" t="s">
        <v>62</v>
      </c>
      <c r="D10" s="35"/>
      <c r="E10" s="38">
        <f>IF(C10="Yes",2,IF(C10="No",0,1))</f>
        <v>2</v>
      </c>
      <c r="F10" s="9">
        <v>1</v>
      </c>
      <c r="G10" s="9">
        <v>2</v>
      </c>
      <c r="H10" s="10">
        <f>E10*F10/G10</f>
        <v>1</v>
      </c>
    </row>
    <row r="11" spans="2:13" ht="16.5" customHeight="1" x14ac:dyDescent="0.5">
      <c r="D11" s="3"/>
    </row>
    <row r="12" spans="2:13" ht="16.5" customHeight="1" x14ac:dyDescent="0.5">
      <c r="B12" s="78"/>
      <c r="C12" s="78"/>
      <c r="D12" s="78"/>
      <c r="E12" s="78"/>
      <c r="F12" s="78"/>
      <c r="G12" s="78"/>
      <c r="H12" s="27" t="s">
        <v>14</v>
      </c>
      <c r="I12" s="7" t="s">
        <v>15</v>
      </c>
    </row>
    <row r="13" spans="2:13" ht="16.5" customHeight="1" x14ac:dyDescent="0.5">
      <c r="B13" s="7" t="s">
        <v>16</v>
      </c>
      <c r="C13" s="45" t="s">
        <v>17</v>
      </c>
      <c r="D13" s="45"/>
      <c r="E13" s="45"/>
      <c r="F13" s="45"/>
      <c r="G13" s="45"/>
      <c r="H13" s="23">
        <v>0.66</v>
      </c>
      <c r="I13" s="23">
        <v>0.5</v>
      </c>
    </row>
    <row r="14" spans="2:13" ht="16.5" customHeight="1" x14ac:dyDescent="0.5">
      <c r="B14" s="7" t="s">
        <v>18</v>
      </c>
      <c r="C14" s="45"/>
      <c r="D14" s="45"/>
      <c r="E14" s="45"/>
      <c r="F14" s="45"/>
      <c r="G14" s="45"/>
      <c r="H14" s="23">
        <v>0.66</v>
      </c>
      <c r="I14" s="23">
        <v>0.5</v>
      </c>
    </row>
    <row r="15" spans="2:13" ht="16.5" customHeight="1" x14ac:dyDescent="0.5">
      <c r="B15" s="7" t="s">
        <v>19</v>
      </c>
      <c r="C15" s="45"/>
      <c r="D15" s="45"/>
      <c r="E15" s="45"/>
      <c r="F15" s="45"/>
      <c r="G15" s="45"/>
      <c r="H15" s="23">
        <v>0.66</v>
      </c>
      <c r="I15" s="23">
        <v>0.5</v>
      </c>
    </row>
    <row r="16" spans="2:13" ht="16.5" customHeight="1" x14ac:dyDescent="0.5">
      <c r="B16" s="7" t="s">
        <v>20</v>
      </c>
      <c r="C16" s="45"/>
      <c r="D16" s="45"/>
      <c r="E16" s="45"/>
      <c r="F16" s="45"/>
      <c r="G16" s="45"/>
      <c r="H16" s="23">
        <v>0.66</v>
      </c>
      <c r="I16" s="23">
        <v>0.5</v>
      </c>
    </row>
    <row r="17" spans="2:9" ht="16.5" customHeight="1" x14ac:dyDescent="0.5">
      <c r="B17" s="7" t="s">
        <v>21</v>
      </c>
      <c r="C17" s="45"/>
      <c r="D17" s="45"/>
      <c r="E17" s="45"/>
      <c r="F17" s="45"/>
      <c r="G17" s="45"/>
      <c r="H17" s="23">
        <v>0.66</v>
      </c>
      <c r="I17" s="23">
        <v>0.5</v>
      </c>
    </row>
    <row r="18" spans="2:9" ht="16.5" customHeight="1" x14ac:dyDescent="0.5">
      <c r="B18" s="11"/>
      <c r="C18" s="3"/>
      <c r="D18" s="3"/>
      <c r="E18" s="3"/>
      <c r="F18" s="3"/>
      <c r="G18" s="3"/>
      <c r="H18" s="3"/>
    </row>
    <row r="19" spans="2:9" ht="16.5" customHeight="1" x14ac:dyDescent="0.5">
      <c r="B19" s="53" t="s">
        <v>22</v>
      </c>
      <c r="C19" s="54"/>
      <c r="D19" s="54"/>
      <c r="E19" s="54"/>
      <c r="F19" s="54"/>
      <c r="G19" s="54"/>
      <c r="H19" s="3"/>
    </row>
    <row r="20" spans="2:9" ht="16.5" customHeight="1" x14ac:dyDescent="0.5">
      <c r="B20" s="53"/>
      <c r="C20" s="54"/>
      <c r="D20" s="54"/>
      <c r="E20" s="54"/>
      <c r="F20" s="54"/>
      <c r="G20" s="54"/>
      <c r="H20" s="3"/>
    </row>
    <row r="21" spans="2:9" ht="16.5" customHeight="1" x14ac:dyDescent="0.5">
      <c r="B21" s="53"/>
      <c r="C21" s="54"/>
      <c r="D21" s="54"/>
      <c r="E21" s="54"/>
      <c r="F21" s="54"/>
      <c r="G21" s="54"/>
      <c r="H21" s="3"/>
    </row>
    <row r="22" spans="2:9" ht="16.5" customHeight="1" x14ac:dyDescent="0.5">
      <c r="B22" s="53"/>
      <c r="C22" s="54"/>
      <c r="D22" s="54"/>
      <c r="E22" s="54"/>
      <c r="F22" s="54"/>
      <c r="G22" s="54"/>
      <c r="H22" s="3"/>
    </row>
    <row r="23" spans="2:9" ht="16.5" customHeight="1" x14ac:dyDescent="0.5">
      <c r="B23" s="53"/>
      <c r="C23" s="54"/>
      <c r="D23" s="54"/>
      <c r="E23" s="54"/>
      <c r="F23" s="54"/>
      <c r="G23" s="54"/>
      <c r="H23" s="3"/>
    </row>
    <row r="24" spans="2:9" ht="16.5" customHeight="1" x14ac:dyDescent="0.5">
      <c r="B24" s="11"/>
      <c r="C24" s="3"/>
      <c r="D24" s="3"/>
      <c r="E24" s="3"/>
      <c r="F24" s="3"/>
      <c r="G24" s="3"/>
      <c r="H24" s="3"/>
    </row>
    <row r="25" spans="2:9" ht="16.5" customHeight="1" x14ac:dyDescent="0.5">
      <c r="B25" s="11"/>
      <c r="C25" s="3"/>
      <c r="D25" s="3"/>
      <c r="E25" s="3"/>
      <c r="F25" s="3"/>
      <c r="G25" s="3"/>
      <c r="H25" s="3"/>
    </row>
    <row r="26" spans="2:9" ht="16.5" customHeight="1" x14ac:dyDescent="0.5">
      <c r="B26" s="62" t="s">
        <v>23</v>
      </c>
      <c r="C26" s="62"/>
      <c r="D26" s="62"/>
      <c r="E26" s="62"/>
      <c r="F26" s="62"/>
      <c r="G26" s="62"/>
      <c r="H26" s="62"/>
    </row>
    <row r="27" spans="2:9" ht="16.5" customHeight="1" x14ac:dyDescent="0.5">
      <c r="B27" s="5" t="s">
        <v>5</v>
      </c>
      <c r="C27" s="6" t="s">
        <v>6</v>
      </c>
      <c r="D27" s="6" t="s">
        <v>7</v>
      </c>
      <c r="E27" s="6" t="s">
        <v>8</v>
      </c>
      <c r="F27" s="6" t="s">
        <v>9</v>
      </c>
      <c r="G27" s="6" t="s">
        <v>14</v>
      </c>
      <c r="H27" s="6" t="s">
        <v>11</v>
      </c>
    </row>
    <row r="28" spans="2:9" ht="50.1" customHeight="1" x14ac:dyDescent="0.5">
      <c r="B28" s="7" t="s">
        <v>24</v>
      </c>
      <c r="C28" s="13" t="s">
        <v>25</v>
      </c>
      <c r="D28" s="13"/>
      <c r="E28" s="24">
        <f>IF(C28="strongly agree",3,IF(C28="agree",2,IF(C28="Neutral",1.5,IF(C28="disagree",0,0))))</f>
        <v>1.5</v>
      </c>
      <c r="F28" s="9">
        <v>0.33300000000000002</v>
      </c>
      <c r="G28" s="10">
        <v>0.5</v>
      </c>
      <c r="H28" s="10">
        <f t="shared" ref="H28" si="0">E28*F28/1</f>
        <v>0.49950000000000006</v>
      </c>
    </row>
    <row r="29" spans="2:9" ht="16.5" customHeight="1" x14ac:dyDescent="0.5">
      <c r="B29" s="11"/>
      <c r="C29" s="3"/>
      <c r="D29" s="3"/>
      <c r="E29" s="3"/>
      <c r="F29" s="3"/>
      <c r="G29" s="3"/>
      <c r="H29" s="3"/>
    </row>
    <row r="30" spans="2:9" ht="16.5" customHeight="1" x14ac:dyDescent="0.5">
      <c r="B30" s="11"/>
      <c r="C30" s="3"/>
      <c r="D30" s="3"/>
      <c r="E30" s="3"/>
      <c r="F30" s="3"/>
      <c r="G30" s="3"/>
      <c r="H30" s="3"/>
    </row>
    <row r="31" spans="2:9" ht="16.5" customHeight="1" x14ac:dyDescent="0.5">
      <c r="B31" s="53" t="s">
        <v>26</v>
      </c>
      <c r="C31" s="54"/>
      <c r="D31" s="54"/>
      <c r="E31" s="54"/>
      <c r="F31" s="54"/>
      <c r="G31" s="54"/>
      <c r="H31" s="3"/>
    </row>
    <row r="32" spans="2:9" ht="16.5" customHeight="1" x14ac:dyDescent="0.5">
      <c r="B32" s="53"/>
      <c r="C32" s="54"/>
      <c r="D32" s="54"/>
      <c r="E32" s="54"/>
      <c r="F32" s="54"/>
      <c r="G32" s="54"/>
      <c r="H32" s="3"/>
    </row>
    <row r="33" spans="2:10" ht="16.5" customHeight="1" x14ac:dyDescent="0.5">
      <c r="B33" s="53"/>
      <c r="C33" s="54"/>
      <c r="D33" s="54"/>
      <c r="E33" s="54"/>
      <c r="F33" s="54"/>
      <c r="G33" s="54"/>
      <c r="H33" s="3"/>
    </row>
    <row r="34" spans="2:10" ht="16.5" customHeight="1" x14ac:dyDescent="0.5">
      <c r="B34" s="53"/>
      <c r="C34" s="54"/>
      <c r="D34" s="54"/>
      <c r="E34" s="54"/>
      <c r="F34" s="54"/>
      <c r="G34" s="54"/>
      <c r="H34" s="3"/>
    </row>
    <row r="35" spans="2:10" ht="16.5" customHeight="1" x14ac:dyDescent="0.5">
      <c r="B35" s="53"/>
      <c r="C35" s="54"/>
      <c r="D35" s="54"/>
      <c r="E35" s="54"/>
      <c r="F35" s="54"/>
      <c r="G35" s="54"/>
      <c r="H35" s="3"/>
    </row>
    <row r="36" spans="2:10" ht="16.5" customHeight="1" x14ac:dyDescent="0.5">
      <c r="B36" s="11"/>
      <c r="C36" s="3"/>
      <c r="D36" s="3"/>
      <c r="E36" s="3"/>
      <c r="F36" s="3"/>
      <c r="G36" s="3"/>
      <c r="H36" s="3"/>
    </row>
    <row r="37" spans="2:10" ht="16.5" customHeight="1" x14ac:dyDescent="0.5">
      <c r="B37" s="11"/>
      <c r="C37" s="3"/>
      <c r="D37" s="3"/>
      <c r="E37" s="3"/>
      <c r="F37" s="3"/>
      <c r="G37" s="3"/>
      <c r="H37" s="3"/>
    </row>
    <row r="38" spans="2:10" ht="33" customHeight="1" x14ac:dyDescent="0.45">
      <c r="B38" s="46" t="s">
        <v>27</v>
      </c>
      <c r="C38" s="47"/>
      <c r="D38" s="47"/>
      <c r="E38" s="47"/>
      <c r="F38" s="47"/>
      <c r="G38" s="47"/>
      <c r="H38" s="47"/>
      <c r="I38" s="47"/>
      <c r="J38" s="48"/>
    </row>
    <row r="39" spans="2:10" x14ac:dyDescent="0.5">
      <c r="B39" s="5" t="s">
        <v>5</v>
      </c>
      <c r="C39" s="6" t="s">
        <v>6</v>
      </c>
      <c r="D39" s="6" t="s">
        <v>7</v>
      </c>
      <c r="E39" s="6" t="s">
        <v>8</v>
      </c>
      <c r="F39" s="6" t="s">
        <v>9</v>
      </c>
      <c r="G39" s="6" t="s">
        <v>10</v>
      </c>
      <c r="H39" s="6" t="s">
        <v>11</v>
      </c>
      <c r="I39" s="6" t="s">
        <v>14</v>
      </c>
      <c r="J39" s="6" t="s">
        <v>15</v>
      </c>
    </row>
    <row r="40" spans="2:10" ht="50.1" customHeight="1" x14ac:dyDescent="0.5">
      <c r="B40" s="12" t="s">
        <v>28</v>
      </c>
      <c r="C40" s="13" t="s">
        <v>102</v>
      </c>
      <c r="D40" s="36"/>
      <c r="E40" s="24">
        <f>IF(C40="Very good",3,IF(C40="Good",2,IF(C40="Neutral",1,0)))</f>
        <v>3</v>
      </c>
      <c r="F40" s="9">
        <v>0.8</v>
      </c>
      <c r="G40" s="10">
        <v>2.4</v>
      </c>
      <c r="H40" s="10">
        <f>E40*F40/1</f>
        <v>2.4000000000000004</v>
      </c>
      <c r="I40" s="79">
        <v>0.65</v>
      </c>
      <c r="J40" s="51">
        <f>AVERAGE(H40:H45)</f>
        <v>0.86666666666666659</v>
      </c>
    </row>
    <row r="41" spans="2:10" ht="50.1" customHeight="1" x14ac:dyDescent="0.5">
      <c r="B41" s="14" t="s">
        <v>119</v>
      </c>
      <c r="C41" s="15" t="s">
        <v>102</v>
      </c>
      <c r="D41" s="37" t="s">
        <v>120</v>
      </c>
      <c r="E41" s="16">
        <f>IF(C41="Very good",3,IF(C41="Good",2,IF(C41="Neutral",1,0)))</f>
        <v>3</v>
      </c>
      <c r="F41" s="16">
        <v>0.6</v>
      </c>
      <c r="G41" s="26">
        <v>1.8</v>
      </c>
      <c r="H41" s="26">
        <f t="shared" ref="H41:H45" si="1">E41*F41/1</f>
        <v>1.7999999999999998</v>
      </c>
      <c r="I41" s="80"/>
      <c r="J41" s="51"/>
    </row>
    <row r="42" spans="2:10" ht="50.1" customHeight="1" x14ac:dyDescent="0.5">
      <c r="B42" s="12" t="s">
        <v>149</v>
      </c>
      <c r="C42" s="13" t="s">
        <v>126</v>
      </c>
      <c r="D42" s="36"/>
      <c r="E42" s="24">
        <f>VLOOKUP(C42,Industries[#All],2,FALSE)</f>
        <v>2</v>
      </c>
      <c r="F42" s="9">
        <v>0.3</v>
      </c>
      <c r="G42" s="10">
        <v>0.6</v>
      </c>
      <c r="H42" s="26">
        <f t="shared" si="1"/>
        <v>0.6</v>
      </c>
      <c r="I42" s="80"/>
      <c r="J42" s="51"/>
    </row>
    <row r="43" spans="2:10" ht="50.1" customHeight="1" x14ac:dyDescent="0.5">
      <c r="B43" s="16" t="s">
        <v>158</v>
      </c>
      <c r="C43" s="15" t="s">
        <v>13</v>
      </c>
      <c r="D43" s="37"/>
      <c r="E43" s="16">
        <f t="shared" ref="E43:E45" si="2">IF(C43="Yes",2,IF(C43="No",0,1))</f>
        <v>1</v>
      </c>
      <c r="F43" s="16">
        <v>0.2</v>
      </c>
      <c r="G43" s="26">
        <v>0.4</v>
      </c>
      <c r="H43" s="26">
        <f t="shared" si="1"/>
        <v>0.2</v>
      </c>
      <c r="I43" s="80"/>
      <c r="J43" s="51"/>
    </row>
    <row r="44" spans="2:10" ht="50.1" customHeight="1" x14ac:dyDescent="0.5">
      <c r="B44" s="9" t="s">
        <v>159</v>
      </c>
      <c r="C44" s="13" t="s">
        <v>13</v>
      </c>
      <c r="D44" s="36"/>
      <c r="E44" s="24">
        <f t="shared" si="2"/>
        <v>1</v>
      </c>
      <c r="F44" s="9">
        <v>0.1</v>
      </c>
      <c r="G44" s="10">
        <v>0.2</v>
      </c>
      <c r="H44" s="10">
        <f t="shared" si="1"/>
        <v>0.1</v>
      </c>
      <c r="I44" s="80"/>
      <c r="J44" s="51"/>
    </row>
    <row r="45" spans="2:10" ht="50.1" customHeight="1" x14ac:dyDescent="0.5">
      <c r="B45" s="14" t="s">
        <v>30</v>
      </c>
      <c r="C45" s="15" t="s">
        <v>13</v>
      </c>
      <c r="D45" s="37"/>
      <c r="E45" s="16">
        <f t="shared" si="2"/>
        <v>1</v>
      </c>
      <c r="F45" s="16">
        <v>0.1</v>
      </c>
      <c r="G45" s="26">
        <v>0.2</v>
      </c>
      <c r="H45" s="26">
        <f t="shared" si="1"/>
        <v>0.1</v>
      </c>
      <c r="I45" s="81"/>
      <c r="J45" s="51"/>
    </row>
    <row r="46" spans="2:10" ht="15.75" customHeight="1" x14ac:dyDescent="0.45">
      <c r="B46" s="56"/>
      <c r="C46" s="56"/>
      <c r="D46" s="56"/>
      <c r="E46" s="56"/>
      <c r="F46" s="56"/>
      <c r="G46" s="56"/>
      <c r="H46" s="56"/>
      <c r="I46" s="56"/>
      <c r="J46" s="56"/>
    </row>
    <row r="47" spans="2:10" ht="15.75" customHeight="1" x14ac:dyDescent="0.45">
      <c r="B47" s="57"/>
      <c r="C47" s="57"/>
      <c r="D47" s="57"/>
      <c r="E47" s="57"/>
      <c r="F47" s="57"/>
      <c r="G47" s="57"/>
      <c r="H47" s="57"/>
      <c r="I47" s="57"/>
      <c r="J47" s="57"/>
    </row>
    <row r="48" spans="2:10" ht="31.5" customHeight="1" x14ac:dyDescent="0.45">
      <c r="B48" s="46" t="s">
        <v>122</v>
      </c>
      <c r="C48" s="47"/>
      <c r="D48" s="47"/>
      <c r="E48" s="47"/>
      <c r="F48" s="47"/>
      <c r="G48" s="47"/>
      <c r="H48" s="47"/>
      <c r="I48" s="47"/>
      <c r="J48" s="48"/>
    </row>
    <row r="49" spans="2:11" x14ac:dyDescent="0.5">
      <c r="B49" s="5" t="s">
        <v>5</v>
      </c>
      <c r="C49" s="6" t="s">
        <v>6</v>
      </c>
      <c r="D49" s="6" t="s">
        <v>7</v>
      </c>
      <c r="E49" s="6" t="s">
        <v>8</v>
      </c>
      <c r="F49" s="6" t="s">
        <v>9</v>
      </c>
      <c r="G49" s="6" t="s">
        <v>10</v>
      </c>
      <c r="H49" s="6" t="s">
        <v>11</v>
      </c>
      <c r="I49" s="6" t="s">
        <v>14</v>
      </c>
      <c r="J49" s="6" t="s">
        <v>15</v>
      </c>
    </row>
    <row r="50" spans="2:11" ht="50.1" customHeight="1" x14ac:dyDescent="0.5">
      <c r="B50" s="12" t="s">
        <v>32</v>
      </c>
      <c r="C50" s="13" t="s">
        <v>62</v>
      </c>
      <c r="D50" s="36"/>
      <c r="E50" s="24">
        <f t="shared" ref="E50" si="3">IF(C50="Yes",2,IF(C50="No",0,1))</f>
        <v>2</v>
      </c>
      <c r="F50" s="9">
        <v>0.7</v>
      </c>
      <c r="G50" s="10">
        <v>1.4</v>
      </c>
      <c r="H50" s="10">
        <f>E50*F50/1</f>
        <v>1.4</v>
      </c>
      <c r="I50" s="52">
        <v>0.5</v>
      </c>
      <c r="J50" s="51">
        <f>AVERAGE(H50:H55)</f>
        <v>0.79999999999999993</v>
      </c>
    </row>
    <row r="51" spans="2:11" ht="50.1" customHeight="1" x14ac:dyDescent="0.5">
      <c r="B51" s="14" t="s">
        <v>168</v>
      </c>
      <c r="C51" s="15" t="s">
        <v>62</v>
      </c>
      <c r="D51" s="37"/>
      <c r="E51" s="16">
        <f t="shared" ref="E51:E52" si="4">IF(C51="Yes",2,IF(C51="No",0,1))</f>
        <v>2</v>
      </c>
      <c r="F51" s="16">
        <v>0.2</v>
      </c>
      <c r="G51" s="26">
        <v>0.4</v>
      </c>
      <c r="H51" s="26">
        <f>E51*F51/1</f>
        <v>0.4</v>
      </c>
      <c r="I51" s="52"/>
      <c r="J51" s="51"/>
    </row>
    <row r="52" spans="2:11" ht="50.1" customHeight="1" x14ac:dyDescent="0.5">
      <c r="B52" s="12" t="s">
        <v>150</v>
      </c>
      <c r="C52" s="13" t="s">
        <v>62</v>
      </c>
      <c r="D52" s="36"/>
      <c r="E52" s="24">
        <f t="shared" si="4"/>
        <v>2</v>
      </c>
      <c r="F52" s="9">
        <v>0.2</v>
      </c>
      <c r="G52" s="10">
        <v>0.4</v>
      </c>
      <c r="H52" s="10">
        <f>E52*F52/1</f>
        <v>0.4</v>
      </c>
      <c r="I52" s="52"/>
      <c r="J52" s="51"/>
    </row>
    <row r="53" spans="2:11" ht="50.1" customHeight="1" x14ac:dyDescent="0.5">
      <c r="B53" s="14" t="s">
        <v>33</v>
      </c>
      <c r="C53" s="15" t="s">
        <v>109</v>
      </c>
      <c r="D53" s="37"/>
      <c r="E53" s="16">
        <f>IF(C53="more than 100k",2,IF(C53="below 50k",0,1))</f>
        <v>2</v>
      </c>
      <c r="F53" s="16">
        <v>0.7</v>
      </c>
      <c r="G53" s="26">
        <v>1.4</v>
      </c>
      <c r="H53" s="26">
        <f t="shared" ref="H53:H55" si="5">E53*F53/1</f>
        <v>1.4</v>
      </c>
      <c r="I53" s="52"/>
      <c r="J53" s="51"/>
    </row>
    <row r="54" spans="2:11" ht="50.1" customHeight="1" x14ac:dyDescent="0.5">
      <c r="B54" s="12" t="s">
        <v>35</v>
      </c>
      <c r="C54" s="13" t="s">
        <v>110</v>
      </c>
      <c r="D54" s="36"/>
      <c r="E54" s="24">
        <f>IF(C54="&gt; 10 countries",2,IF(C54="only 1 country",0,1))</f>
        <v>2</v>
      </c>
      <c r="F54" s="9">
        <v>0.5</v>
      </c>
      <c r="G54" s="10">
        <v>1</v>
      </c>
      <c r="H54" s="10">
        <f t="shared" si="5"/>
        <v>1</v>
      </c>
      <c r="I54" s="52"/>
      <c r="J54" s="51"/>
    </row>
    <row r="55" spans="2:11" ht="50.1" customHeight="1" x14ac:dyDescent="0.5">
      <c r="B55" s="14" t="s">
        <v>37</v>
      </c>
      <c r="C55" s="15" t="s">
        <v>108</v>
      </c>
      <c r="D55" s="37"/>
      <c r="E55" s="16">
        <f>IF(C55="&gt; 50 Users",2,IF(C55="&lt; 10 Users",0,1))</f>
        <v>2</v>
      </c>
      <c r="F55" s="16">
        <v>0.1</v>
      </c>
      <c r="G55" s="26">
        <v>0.2</v>
      </c>
      <c r="H55" s="26">
        <f t="shared" si="5"/>
        <v>0.2</v>
      </c>
      <c r="I55" s="52"/>
      <c r="J55" s="51"/>
    </row>
    <row r="56" spans="2:11" ht="15.75" customHeight="1" x14ac:dyDescent="0.45">
      <c r="B56" s="71"/>
      <c r="C56" s="71"/>
      <c r="D56" s="71"/>
      <c r="E56" s="71"/>
      <c r="F56" s="71"/>
      <c r="G56" s="71"/>
      <c r="H56" s="71"/>
      <c r="I56" s="71"/>
      <c r="J56" s="71"/>
    </row>
    <row r="57" spans="2:11" ht="15.75" customHeight="1" x14ac:dyDescent="0.45">
      <c r="B57" s="72"/>
      <c r="C57" s="72"/>
      <c r="D57" s="72"/>
      <c r="E57" s="72"/>
      <c r="F57" s="72"/>
      <c r="G57" s="72"/>
      <c r="H57" s="72"/>
      <c r="I57" s="72"/>
      <c r="J57" s="72"/>
    </row>
    <row r="58" spans="2:11" ht="29.25" customHeight="1" x14ac:dyDescent="0.45">
      <c r="B58" s="46" t="s">
        <v>39</v>
      </c>
      <c r="C58" s="47"/>
      <c r="D58" s="47"/>
      <c r="E58" s="47"/>
      <c r="F58" s="47"/>
      <c r="G58" s="47"/>
      <c r="H58" s="47"/>
      <c r="I58" s="47"/>
      <c r="J58" s="48"/>
    </row>
    <row r="59" spans="2:11" x14ac:dyDescent="0.5">
      <c r="B59" s="5" t="s">
        <v>5</v>
      </c>
      <c r="C59" s="6" t="s">
        <v>6</v>
      </c>
      <c r="D59" s="6" t="s">
        <v>7</v>
      </c>
      <c r="E59" s="6" t="s">
        <v>8</v>
      </c>
      <c r="F59" s="6" t="s">
        <v>9</v>
      </c>
      <c r="G59" s="6" t="s">
        <v>10</v>
      </c>
      <c r="H59" s="6" t="s">
        <v>11</v>
      </c>
      <c r="I59" s="6" t="s">
        <v>14</v>
      </c>
      <c r="J59" s="6" t="s">
        <v>15</v>
      </c>
    </row>
    <row r="60" spans="2:11" ht="50.1" customHeight="1" x14ac:dyDescent="0.5">
      <c r="B60" s="12" t="s">
        <v>40</v>
      </c>
      <c r="C60" s="13" t="s">
        <v>41</v>
      </c>
      <c r="D60" s="36"/>
      <c r="E60" s="24">
        <f>IF(C60="Automated 24/7",4,IF(C60="Automated freuqently ",3,IF(C60="Infrequent",2,IF(C60="Manual",1,0))))</f>
        <v>2</v>
      </c>
      <c r="F60" s="9">
        <v>0.5</v>
      </c>
      <c r="G60" s="10">
        <v>2</v>
      </c>
      <c r="H60" s="10">
        <f>E60*F60/1</f>
        <v>1</v>
      </c>
      <c r="I60" s="79">
        <v>0.5</v>
      </c>
      <c r="J60" s="65">
        <f>AVERAGE(H60:H65)</f>
        <v>0.45</v>
      </c>
    </row>
    <row r="61" spans="2:11" ht="50.1" customHeight="1" x14ac:dyDescent="0.5">
      <c r="B61" s="16" t="s">
        <v>160</v>
      </c>
      <c r="C61" s="15" t="s">
        <v>13</v>
      </c>
      <c r="D61" s="37"/>
      <c r="E61" s="16">
        <f t="shared" ref="E61:E64" si="6">IF(C61="Yes",2,IF(C61="No",0,1))</f>
        <v>1</v>
      </c>
      <c r="F61" s="16">
        <v>0.3</v>
      </c>
      <c r="G61" s="26">
        <v>0.6</v>
      </c>
      <c r="H61" s="26">
        <f t="shared" ref="H61:H64" si="7">E61*F61/1</f>
        <v>0.3</v>
      </c>
      <c r="I61" s="80"/>
      <c r="J61" s="66"/>
      <c r="K61" t="s">
        <v>157</v>
      </c>
    </row>
    <row r="62" spans="2:11" ht="50.1" customHeight="1" x14ac:dyDescent="0.5">
      <c r="B62" s="9" t="s">
        <v>161</v>
      </c>
      <c r="C62" s="13" t="s">
        <v>29</v>
      </c>
      <c r="D62" s="36"/>
      <c r="E62" s="24">
        <f>IF(C62="Very good",3,IF(C62="Good",2,IF(C62="Neutral",1,IF(C62="Not really",0,0))))</f>
        <v>1</v>
      </c>
      <c r="F62" s="9">
        <v>0.7</v>
      </c>
      <c r="G62" s="10">
        <v>2.1</v>
      </c>
      <c r="H62" s="10">
        <f>E62*F62/1</f>
        <v>0.7</v>
      </c>
      <c r="I62" s="80"/>
      <c r="J62" s="66"/>
    </row>
    <row r="63" spans="2:11" ht="50.1" customHeight="1" x14ac:dyDescent="0.5">
      <c r="B63" s="16" t="s">
        <v>162</v>
      </c>
      <c r="C63" s="15" t="s">
        <v>13</v>
      </c>
      <c r="D63" s="37"/>
      <c r="E63" s="25">
        <f t="shared" si="6"/>
        <v>1</v>
      </c>
      <c r="F63" s="16">
        <v>0.5</v>
      </c>
      <c r="G63" s="26">
        <v>1</v>
      </c>
      <c r="H63" s="26">
        <f t="shared" si="7"/>
        <v>0.5</v>
      </c>
      <c r="I63" s="80"/>
      <c r="J63" s="66"/>
    </row>
    <row r="64" spans="2:11" ht="50.1" customHeight="1" x14ac:dyDescent="0.5">
      <c r="B64" s="9" t="s">
        <v>163</v>
      </c>
      <c r="C64" s="13" t="s">
        <v>13</v>
      </c>
      <c r="D64" s="36"/>
      <c r="E64" s="24">
        <f t="shared" si="6"/>
        <v>1</v>
      </c>
      <c r="F64" s="9">
        <v>0.1</v>
      </c>
      <c r="G64" s="10">
        <v>0.2</v>
      </c>
      <c r="H64" s="10">
        <f t="shared" si="7"/>
        <v>0.1</v>
      </c>
      <c r="I64" s="80"/>
      <c r="J64" s="66"/>
    </row>
    <row r="65" spans="2:10" ht="50.1" customHeight="1" x14ac:dyDescent="0.5">
      <c r="B65" s="16" t="s">
        <v>164</v>
      </c>
      <c r="C65" s="15" t="s">
        <v>13</v>
      </c>
      <c r="D65" s="37"/>
      <c r="E65" s="25">
        <f t="shared" ref="E65" si="8">IF(C65="Yes",2,IF(C65="No",0,1))</f>
        <v>1</v>
      </c>
      <c r="F65" s="16">
        <v>0.1</v>
      </c>
      <c r="G65" s="26">
        <v>0.2</v>
      </c>
      <c r="H65" s="26">
        <f>E65*F65/1</f>
        <v>0.1</v>
      </c>
      <c r="I65" s="81"/>
      <c r="J65" s="67"/>
    </row>
    <row r="66" spans="2:10" ht="15.75" customHeight="1" x14ac:dyDescent="0.45">
      <c r="B66" s="71"/>
      <c r="C66" s="71"/>
      <c r="D66" s="71"/>
      <c r="E66" s="71"/>
      <c r="F66" s="71"/>
      <c r="G66" s="71"/>
      <c r="H66" s="71"/>
      <c r="I66" s="71"/>
      <c r="J66" s="71"/>
    </row>
    <row r="67" spans="2:10" ht="15.75" customHeight="1" x14ac:dyDescent="0.45">
      <c r="B67" s="72"/>
      <c r="C67" s="72"/>
      <c r="D67" s="72"/>
      <c r="E67" s="72"/>
      <c r="F67" s="72"/>
      <c r="G67" s="72"/>
      <c r="H67" s="72"/>
      <c r="I67" s="72"/>
      <c r="J67" s="72"/>
    </row>
    <row r="68" spans="2:10" x14ac:dyDescent="0.45">
      <c r="B68" s="46" t="s">
        <v>42</v>
      </c>
      <c r="C68" s="47"/>
      <c r="D68" s="47"/>
      <c r="E68" s="47"/>
      <c r="F68" s="47"/>
      <c r="G68" s="47"/>
      <c r="H68" s="47"/>
      <c r="I68" s="47"/>
      <c r="J68" s="48"/>
    </row>
    <row r="69" spans="2:10" x14ac:dyDescent="0.5">
      <c r="B69" s="5" t="s">
        <v>5</v>
      </c>
      <c r="C69" s="6" t="s">
        <v>6</v>
      </c>
      <c r="D69" s="6" t="s">
        <v>7</v>
      </c>
      <c r="E69" s="6" t="s">
        <v>8</v>
      </c>
      <c r="F69" s="6" t="s">
        <v>9</v>
      </c>
      <c r="G69" s="6" t="s">
        <v>10</v>
      </c>
      <c r="H69" s="6" t="s">
        <v>11</v>
      </c>
      <c r="I69" s="6" t="s">
        <v>14</v>
      </c>
      <c r="J69" s="6" t="s">
        <v>15</v>
      </c>
    </row>
    <row r="70" spans="2:10" ht="50.1" customHeight="1" x14ac:dyDescent="0.5">
      <c r="B70" s="12" t="s">
        <v>43</v>
      </c>
      <c r="C70" s="13" t="s">
        <v>13</v>
      </c>
      <c r="D70" s="36"/>
      <c r="E70" s="24">
        <f t="shared" ref="E70" si="9">IF(C70="Yes",2,IF(C70="No",0,1))</f>
        <v>1</v>
      </c>
      <c r="F70" s="9">
        <v>0.5</v>
      </c>
      <c r="G70" s="10">
        <v>1</v>
      </c>
      <c r="H70" s="10">
        <f>E70*F70/1</f>
        <v>0.5</v>
      </c>
      <c r="I70" s="49">
        <v>0.5</v>
      </c>
      <c r="J70" s="58">
        <f>AVERAGE(H70:H71)</f>
        <v>0.75</v>
      </c>
    </row>
    <row r="71" spans="2:10" ht="50.1" customHeight="1" x14ac:dyDescent="0.5">
      <c r="B71" s="14" t="s">
        <v>44</v>
      </c>
      <c r="C71" s="15" t="s">
        <v>101</v>
      </c>
      <c r="D71" s="37"/>
      <c r="E71" s="16">
        <f>IF(C71="Manual",4,IF(C71="Infrequent",3,IF(C71="Automated freuqently ",2,0)))</f>
        <v>4</v>
      </c>
      <c r="F71" s="16">
        <v>0.25</v>
      </c>
      <c r="G71" s="26">
        <v>1</v>
      </c>
      <c r="H71" s="26">
        <f t="shared" ref="H71" si="10">E71*F71/1</f>
        <v>1</v>
      </c>
      <c r="I71" s="50"/>
      <c r="J71" s="64"/>
    </row>
    <row r="72" spans="2:10" ht="15.75" customHeight="1" x14ac:dyDescent="0.45">
      <c r="B72" s="56"/>
      <c r="C72" s="56"/>
      <c r="D72" s="56"/>
      <c r="E72" s="56"/>
      <c r="F72" s="56"/>
      <c r="G72" s="56"/>
      <c r="H72" s="56"/>
      <c r="I72" s="56"/>
      <c r="J72" s="56"/>
    </row>
    <row r="73" spans="2:10" ht="15.75" customHeight="1" x14ac:dyDescent="0.45">
      <c r="B73" s="57"/>
      <c r="C73" s="57"/>
      <c r="D73" s="57"/>
      <c r="E73" s="57"/>
      <c r="F73" s="57"/>
      <c r="G73" s="57"/>
      <c r="H73" s="57"/>
      <c r="I73" s="57"/>
      <c r="J73" s="57"/>
    </row>
    <row r="74" spans="2:10" x14ac:dyDescent="0.45">
      <c r="B74" s="46" t="s">
        <v>45</v>
      </c>
      <c r="C74" s="47"/>
      <c r="D74" s="47"/>
      <c r="E74" s="47"/>
      <c r="F74" s="47"/>
      <c r="G74" s="47"/>
      <c r="H74" s="47"/>
      <c r="I74" s="47"/>
      <c r="J74" s="48"/>
    </row>
    <row r="75" spans="2:10" x14ac:dyDescent="0.5">
      <c r="B75" s="5" t="s">
        <v>5</v>
      </c>
      <c r="C75" s="6" t="s">
        <v>6</v>
      </c>
      <c r="D75" s="6" t="s">
        <v>7</v>
      </c>
      <c r="E75" s="6" t="s">
        <v>8</v>
      </c>
      <c r="F75" s="6" t="s">
        <v>9</v>
      </c>
      <c r="G75" s="6" t="s">
        <v>10</v>
      </c>
      <c r="H75" s="6" t="s">
        <v>11</v>
      </c>
      <c r="I75" s="6" t="s">
        <v>14</v>
      </c>
      <c r="J75" s="6" t="s">
        <v>15</v>
      </c>
    </row>
    <row r="76" spans="2:10" ht="50.1" customHeight="1" x14ac:dyDescent="0.5">
      <c r="B76" s="12" t="s">
        <v>46</v>
      </c>
      <c r="C76" s="13" t="s">
        <v>102</v>
      </c>
      <c r="D76" s="36"/>
      <c r="E76" s="24">
        <f>IF(C76="Very good",3,IF(C76="Good",2,IF(C76="Neutral",0.25,IF(C76="Not really",0,0))))</f>
        <v>3</v>
      </c>
      <c r="F76" s="9">
        <v>0.9</v>
      </c>
      <c r="G76" s="10">
        <v>2.7</v>
      </c>
      <c r="H76" s="10">
        <f>E76*F76/1</f>
        <v>2.7</v>
      </c>
      <c r="I76" s="58">
        <v>0.75</v>
      </c>
      <c r="J76" s="58">
        <f>AVERAGE(H76:H85)</f>
        <v>0.97500000000000009</v>
      </c>
    </row>
    <row r="77" spans="2:10" ht="50.1" customHeight="1" x14ac:dyDescent="0.5">
      <c r="B77" s="14" t="s">
        <v>47</v>
      </c>
      <c r="C77" s="15" t="s">
        <v>13</v>
      </c>
      <c r="D77" s="37"/>
      <c r="E77" s="16">
        <f t="shared" ref="E77:E80" si="11">IF(C77="Yes",2,IF(C77="No",0,1))</f>
        <v>1</v>
      </c>
      <c r="F77" s="16">
        <v>0.5</v>
      </c>
      <c r="G77" s="26">
        <v>1</v>
      </c>
      <c r="H77" s="26">
        <f t="shared" ref="H77:H80" si="12">E77*F77/1</f>
        <v>0.5</v>
      </c>
      <c r="I77" s="59"/>
      <c r="J77" s="63"/>
    </row>
    <row r="78" spans="2:10" ht="50.1" customHeight="1" x14ac:dyDescent="0.5">
      <c r="B78" s="12" t="s">
        <v>48</v>
      </c>
      <c r="C78" s="13" t="s">
        <v>13</v>
      </c>
      <c r="D78" s="36"/>
      <c r="E78" s="24">
        <f t="shared" si="11"/>
        <v>1</v>
      </c>
      <c r="F78" s="9">
        <v>0.5</v>
      </c>
      <c r="G78" s="10">
        <v>1</v>
      </c>
      <c r="H78" s="10">
        <f t="shared" si="12"/>
        <v>0.5</v>
      </c>
      <c r="I78" s="59"/>
      <c r="J78" s="63"/>
    </row>
    <row r="79" spans="2:10" ht="50.1" customHeight="1" x14ac:dyDescent="0.5">
      <c r="B79" s="14" t="s">
        <v>49</v>
      </c>
      <c r="C79" s="15" t="s">
        <v>13</v>
      </c>
      <c r="D79" s="37"/>
      <c r="E79" s="25">
        <f t="shared" si="11"/>
        <v>1</v>
      </c>
      <c r="F79" s="16">
        <v>0.5</v>
      </c>
      <c r="G79" s="26">
        <v>1</v>
      </c>
      <c r="H79" s="26">
        <f t="shared" si="12"/>
        <v>0.5</v>
      </c>
      <c r="I79" s="59"/>
      <c r="J79" s="63"/>
    </row>
    <row r="80" spans="2:10" ht="50.1" customHeight="1" x14ac:dyDescent="0.5">
      <c r="B80" s="12" t="s">
        <v>50</v>
      </c>
      <c r="C80" s="13" t="s">
        <v>13</v>
      </c>
      <c r="D80" s="36"/>
      <c r="E80" s="24">
        <f t="shared" si="11"/>
        <v>1</v>
      </c>
      <c r="F80" s="9">
        <v>0.4</v>
      </c>
      <c r="G80" s="10">
        <v>0.8</v>
      </c>
      <c r="H80" s="10">
        <f t="shared" si="12"/>
        <v>0.4</v>
      </c>
      <c r="I80" s="59"/>
      <c r="J80" s="63"/>
    </row>
    <row r="81" spans="2:10" ht="50.1" customHeight="1" x14ac:dyDescent="0.5">
      <c r="B81" s="14" t="s">
        <v>151</v>
      </c>
      <c r="C81" s="15" t="s">
        <v>41</v>
      </c>
      <c r="D81" s="37"/>
      <c r="E81" s="25">
        <f>IF(C81="Manual",4,IF(C81="Infrequent",3,IF(C81="Automated freuqently ",2,0)))</f>
        <v>3</v>
      </c>
      <c r="F81" s="16">
        <v>0.9</v>
      </c>
      <c r="G81" s="26">
        <v>3.6</v>
      </c>
      <c r="H81" s="26">
        <f t="shared" ref="H81:H82" si="13">E81*F81/1</f>
        <v>2.7</v>
      </c>
      <c r="I81" s="59"/>
      <c r="J81" s="63"/>
    </row>
    <row r="82" spans="2:10" ht="50.1" customHeight="1" x14ac:dyDescent="0.5">
      <c r="B82" s="12" t="s">
        <v>51</v>
      </c>
      <c r="C82" s="13" t="s">
        <v>29</v>
      </c>
      <c r="D82" s="36"/>
      <c r="E82" s="24">
        <f>IF(C82="Very good",3,IF(C82="Good",2,IF(C82="Neutral",0.25,IF(C82="Not really",0,0))))</f>
        <v>0.25</v>
      </c>
      <c r="F82" s="9">
        <v>0.8</v>
      </c>
      <c r="G82" s="10">
        <v>2.4</v>
      </c>
      <c r="H82" s="10">
        <f t="shared" si="13"/>
        <v>0.2</v>
      </c>
      <c r="I82" s="59"/>
      <c r="J82" s="63"/>
    </row>
    <row r="83" spans="2:10" ht="50.1" customHeight="1" x14ac:dyDescent="0.5">
      <c r="B83" s="14" t="s">
        <v>52</v>
      </c>
      <c r="C83" s="19">
        <v>0.5</v>
      </c>
      <c r="D83" s="37"/>
      <c r="E83" s="25">
        <f>IF(C83&gt;0.8,2,IF(C83&gt;=0.5,1,IF(C83&gt;0.4,0.5,0)))</f>
        <v>1</v>
      </c>
      <c r="F83" s="16">
        <v>0.9</v>
      </c>
      <c r="G83" s="68">
        <v>1.8</v>
      </c>
      <c r="H83" s="65">
        <f>(E83*F83/1)-((E84*F84/1)+(E85*F85/1))</f>
        <v>0.30000000000000004</v>
      </c>
      <c r="I83" s="59"/>
      <c r="J83" s="63"/>
    </row>
    <row r="84" spans="2:10" ht="50.1" customHeight="1" x14ac:dyDescent="0.5">
      <c r="B84" s="12" t="s">
        <v>53</v>
      </c>
      <c r="C84" s="18">
        <v>0.3</v>
      </c>
      <c r="D84" s="36"/>
      <c r="E84" s="24">
        <f>IF(C84&gt;0.8,2,IF(C84&gt;0.6,1,0))</f>
        <v>0</v>
      </c>
      <c r="F84" s="9">
        <v>0.2</v>
      </c>
      <c r="G84" s="69"/>
      <c r="H84" s="66"/>
      <c r="I84" s="59"/>
      <c r="J84" s="63"/>
    </row>
    <row r="85" spans="2:10" ht="50.1" customHeight="1" x14ac:dyDescent="0.5">
      <c r="B85" s="14" t="s">
        <v>54</v>
      </c>
      <c r="C85" s="30">
        <f>1-(C83+C84)</f>
        <v>0.19999999999999996</v>
      </c>
      <c r="D85" s="37"/>
      <c r="E85" s="25">
        <f>IF(C85&lt;=0.05,0,IF(C85&lt;=0.1,1,IF(C85&lt;=0.15,1.5,2)))</f>
        <v>2</v>
      </c>
      <c r="F85" s="16">
        <v>0.3</v>
      </c>
      <c r="G85" s="70"/>
      <c r="H85" s="67"/>
      <c r="I85" s="60"/>
      <c r="J85" s="64"/>
    </row>
    <row r="86" spans="2:10" x14ac:dyDescent="0.5">
      <c r="B86" s="17"/>
    </row>
    <row r="87" spans="2:10" x14ac:dyDescent="0.5">
      <c r="B87" s="17"/>
    </row>
    <row r="88" spans="2:10" x14ac:dyDescent="0.45">
      <c r="B88" s="46" t="s">
        <v>55</v>
      </c>
      <c r="C88" s="47"/>
      <c r="D88" s="47"/>
      <c r="E88" s="47"/>
      <c r="F88" s="47"/>
      <c r="G88" s="47"/>
      <c r="H88" s="47"/>
      <c r="I88" s="47"/>
      <c r="J88" s="48"/>
    </row>
    <row r="89" spans="2:10" x14ac:dyDescent="0.5">
      <c r="B89" s="5" t="s">
        <v>5</v>
      </c>
      <c r="C89" s="6" t="s">
        <v>6</v>
      </c>
      <c r="D89" s="6" t="s">
        <v>7</v>
      </c>
      <c r="E89" s="6" t="s">
        <v>8</v>
      </c>
      <c r="F89" s="6" t="s">
        <v>9</v>
      </c>
      <c r="G89" s="6" t="s">
        <v>10</v>
      </c>
      <c r="H89" s="6" t="s">
        <v>11</v>
      </c>
      <c r="I89" s="6" t="s">
        <v>14</v>
      </c>
      <c r="J89" s="6" t="s">
        <v>15</v>
      </c>
    </row>
    <row r="90" spans="2:10" x14ac:dyDescent="0.5">
      <c r="B90" s="9" t="s">
        <v>56</v>
      </c>
      <c r="C90" s="13" t="s">
        <v>13</v>
      </c>
      <c r="D90" s="36"/>
      <c r="E90" s="24">
        <f t="shared" ref="E90:E94" si="14">IF(C90="Yes",2,IF(C90="No",0,1))</f>
        <v>1</v>
      </c>
      <c r="F90" s="9">
        <v>0.8</v>
      </c>
      <c r="G90" s="10"/>
      <c r="H90" s="10">
        <f t="shared" ref="H90:H94" si="15">E90*F90/1</f>
        <v>0.8</v>
      </c>
      <c r="I90" s="58">
        <v>0.78</v>
      </c>
      <c r="J90" s="49">
        <f>AVERAGE(H90:H94)</f>
        <v>0.5</v>
      </c>
    </row>
    <row r="91" spans="2:10" ht="34.5" customHeight="1" x14ac:dyDescent="0.5">
      <c r="B91" s="16" t="s">
        <v>57</v>
      </c>
      <c r="C91" s="15" t="s">
        <v>13</v>
      </c>
      <c r="D91" s="37"/>
      <c r="E91" s="16">
        <f t="shared" si="14"/>
        <v>1</v>
      </c>
      <c r="F91" s="16">
        <v>0.5</v>
      </c>
      <c r="G91" s="26"/>
      <c r="H91" s="26">
        <f t="shared" si="15"/>
        <v>0.5</v>
      </c>
      <c r="I91" s="59"/>
      <c r="J91" s="50"/>
    </row>
    <row r="92" spans="2:10" ht="34.5" customHeight="1" x14ac:dyDescent="0.5">
      <c r="B92" s="16" t="s">
        <v>124</v>
      </c>
      <c r="C92" s="15"/>
      <c r="D92" s="37"/>
      <c r="E92" s="16"/>
      <c r="F92" s="16"/>
      <c r="G92" s="26"/>
      <c r="H92" s="26"/>
      <c r="I92" s="59"/>
      <c r="J92" s="50"/>
    </row>
    <row r="93" spans="2:10" ht="47.25" x14ac:dyDescent="0.5">
      <c r="B93" s="9" t="s">
        <v>58</v>
      </c>
      <c r="C93" s="13" t="s">
        <v>13</v>
      </c>
      <c r="D93" s="36"/>
      <c r="E93" s="24">
        <f t="shared" si="14"/>
        <v>1</v>
      </c>
      <c r="F93" s="9">
        <v>0.5</v>
      </c>
      <c r="G93" s="10"/>
      <c r="H93" s="10">
        <f t="shared" si="15"/>
        <v>0.5</v>
      </c>
      <c r="I93" s="59"/>
      <c r="J93" s="50"/>
    </row>
    <row r="94" spans="2:10" ht="31.5" x14ac:dyDescent="0.5">
      <c r="B94" s="16" t="s">
        <v>59</v>
      </c>
      <c r="C94" s="15" t="s">
        <v>13</v>
      </c>
      <c r="D94" s="37"/>
      <c r="E94" s="25">
        <f t="shared" si="14"/>
        <v>1</v>
      </c>
      <c r="F94" s="16">
        <v>0.2</v>
      </c>
      <c r="G94" s="26"/>
      <c r="H94" s="26">
        <f t="shared" si="15"/>
        <v>0.2</v>
      </c>
      <c r="I94" s="60"/>
      <c r="J94" s="50"/>
    </row>
    <row r="97" spans="2:11" x14ac:dyDescent="0.45">
      <c r="B97" s="46" t="s">
        <v>60</v>
      </c>
      <c r="C97" s="47"/>
      <c r="D97" s="47"/>
      <c r="E97" s="47"/>
      <c r="F97" s="47"/>
      <c r="G97" s="47"/>
      <c r="H97" s="47"/>
      <c r="I97" s="47"/>
      <c r="J97" s="48"/>
    </row>
    <row r="98" spans="2:11" x14ac:dyDescent="0.5">
      <c r="B98" s="5" t="s">
        <v>5</v>
      </c>
      <c r="C98" s="6" t="s">
        <v>6</v>
      </c>
      <c r="D98" s="6" t="s">
        <v>7</v>
      </c>
      <c r="E98" s="6" t="s">
        <v>8</v>
      </c>
      <c r="F98" s="6" t="s">
        <v>9</v>
      </c>
      <c r="G98" s="6" t="s">
        <v>10</v>
      </c>
      <c r="H98" s="6" t="s">
        <v>11</v>
      </c>
      <c r="I98" s="6" t="s">
        <v>14</v>
      </c>
      <c r="J98" s="6" t="s">
        <v>15</v>
      </c>
    </row>
    <row r="99" spans="2:11" ht="50.1" customHeight="1" x14ac:dyDescent="0.5">
      <c r="B99" s="12" t="s">
        <v>61</v>
      </c>
      <c r="C99" s="13" t="s">
        <v>62</v>
      </c>
      <c r="D99" s="36"/>
      <c r="E99" s="24">
        <f>IF(C99="Yes",0,IF(C99="No",2,1))</f>
        <v>0</v>
      </c>
      <c r="F99" s="9">
        <v>0.4</v>
      </c>
      <c r="G99" s="10">
        <v>0.8</v>
      </c>
      <c r="H99" s="10">
        <f t="shared" ref="H99:H101" si="16">E99*F99/1</f>
        <v>0</v>
      </c>
      <c r="I99" s="58">
        <v>0.59</v>
      </c>
      <c r="J99" s="49">
        <f>AVERAGE(H99:H104)</f>
        <v>0.59075</v>
      </c>
    </row>
    <row r="100" spans="2:11" ht="50.1" customHeight="1" x14ac:dyDescent="0.5">
      <c r="B100" t="s">
        <v>123</v>
      </c>
      <c r="C100" s="13" t="s">
        <v>62</v>
      </c>
      <c r="D100" s="36"/>
      <c r="E100" s="24"/>
      <c r="F100" s="9"/>
      <c r="G100" s="10"/>
      <c r="H100" s="10"/>
      <c r="I100" s="59"/>
      <c r="J100" s="49"/>
    </row>
    <row r="101" spans="2:11" ht="50.1" customHeight="1" x14ac:dyDescent="0.5">
      <c r="B101" s="14" t="s">
        <v>63</v>
      </c>
      <c r="C101" s="15" t="s">
        <v>13</v>
      </c>
      <c r="D101" s="37"/>
      <c r="E101" s="16">
        <f t="shared" ref="E101" si="17">IF(C101="Yes",2,IF(C101="No",0,1))</f>
        <v>1</v>
      </c>
      <c r="F101" s="16">
        <v>0.33300000000000002</v>
      </c>
      <c r="G101" s="26">
        <v>0.67</v>
      </c>
      <c r="H101" s="26">
        <f t="shared" si="16"/>
        <v>0.33300000000000002</v>
      </c>
      <c r="I101" s="59"/>
      <c r="J101" s="50"/>
    </row>
    <row r="102" spans="2:11" ht="50.1" customHeight="1" x14ac:dyDescent="0.5">
      <c r="B102" s="12" t="s">
        <v>64</v>
      </c>
      <c r="C102" s="13" t="s">
        <v>65</v>
      </c>
      <c r="D102" s="36"/>
      <c r="E102" s="24">
        <f>IF(C102="strongly agree",3,IF(C102="agree",2,IF(C102="Neutral",1,IF(C102="disagree",0,0))))</f>
        <v>3</v>
      </c>
      <c r="F102" s="9">
        <v>0.51</v>
      </c>
      <c r="G102" s="10">
        <v>1.53</v>
      </c>
      <c r="H102" s="10">
        <f t="shared" ref="H102" si="18">E102*F102/1</f>
        <v>1.53</v>
      </c>
      <c r="I102" s="59"/>
      <c r="J102" s="50"/>
    </row>
    <row r="103" spans="2:11" ht="50.1" customHeight="1" x14ac:dyDescent="0.5">
      <c r="B103" s="12" t="s">
        <v>121</v>
      </c>
      <c r="C103" s="15" t="s">
        <v>13</v>
      </c>
      <c r="D103" s="36"/>
      <c r="E103" s="24"/>
      <c r="F103" s="9"/>
      <c r="G103" s="10"/>
      <c r="H103" s="10"/>
      <c r="I103" s="59"/>
      <c r="J103" s="50"/>
    </row>
    <row r="104" spans="2:11" ht="50.1" customHeight="1" x14ac:dyDescent="0.5">
      <c r="B104" s="16" t="s">
        <v>66</v>
      </c>
      <c r="C104" s="15" t="s">
        <v>13</v>
      </c>
      <c r="D104" s="37"/>
      <c r="E104" s="25">
        <f>IF(C104="Yes",0,IF(C104="No",2,1))</f>
        <v>1</v>
      </c>
      <c r="F104" s="16">
        <v>0.5</v>
      </c>
      <c r="G104" s="26">
        <v>1</v>
      </c>
      <c r="H104" s="26">
        <f t="shared" ref="H104" si="19">E104*F104/1</f>
        <v>0.5</v>
      </c>
      <c r="I104" s="60"/>
      <c r="J104" s="50"/>
    </row>
    <row r="105" spans="2:11" x14ac:dyDescent="0.5">
      <c r="B105" s="17"/>
    </row>
    <row r="107" spans="2:11" x14ac:dyDescent="0.45">
      <c r="B107" s="46" t="s">
        <v>67</v>
      </c>
      <c r="C107" s="47"/>
      <c r="D107" s="47"/>
      <c r="E107" s="47"/>
      <c r="F107" s="47"/>
      <c r="G107" s="47"/>
      <c r="H107" s="47"/>
      <c r="I107" s="47"/>
      <c r="J107" s="48"/>
    </row>
    <row r="108" spans="2:11" x14ac:dyDescent="0.5">
      <c r="B108" s="5" t="s">
        <v>5</v>
      </c>
      <c r="C108" s="6" t="s">
        <v>6</v>
      </c>
      <c r="D108" s="6" t="s">
        <v>7</v>
      </c>
      <c r="E108" s="6" t="s">
        <v>8</v>
      </c>
      <c r="F108" s="6" t="s">
        <v>9</v>
      </c>
      <c r="G108" s="6" t="s">
        <v>10</v>
      </c>
      <c r="H108" s="6" t="s">
        <v>11</v>
      </c>
      <c r="I108" s="6" t="s">
        <v>14</v>
      </c>
      <c r="J108" s="6" t="s">
        <v>15</v>
      </c>
    </row>
    <row r="109" spans="2:11" ht="50.1" customHeight="1" x14ac:dyDescent="0.5">
      <c r="B109" s="9" t="s">
        <v>68</v>
      </c>
      <c r="C109" s="13" t="s">
        <v>13</v>
      </c>
      <c r="D109" s="36"/>
      <c r="E109" s="24">
        <f>IF(C109="Yes",0,IF(C109="No",2,1))</f>
        <v>1</v>
      </c>
      <c r="F109" s="9">
        <v>0.5</v>
      </c>
      <c r="G109" s="10">
        <v>1</v>
      </c>
      <c r="H109" s="10">
        <f t="shared" ref="H109" si="20">E109*F109/1</f>
        <v>0.5</v>
      </c>
      <c r="I109" s="58">
        <v>0.5</v>
      </c>
      <c r="J109" s="49">
        <f>AVERAGE(H109:H112)</f>
        <v>0.5</v>
      </c>
      <c r="K109" t="s">
        <v>152</v>
      </c>
    </row>
    <row r="110" spans="2:11" ht="50.1" customHeight="1" x14ac:dyDescent="0.5">
      <c r="B110" s="16" t="s">
        <v>69</v>
      </c>
      <c r="C110" s="15" t="s">
        <v>13</v>
      </c>
      <c r="D110" s="37"/>
      <c r="E110" s="16">
        <f t="shared" ref="E110" si="21">IF(C110="Yes",2,IF(C110="No",0,1))</f>
        <v>1</v>
      </c>
      <c r="F110" s="16">
        <v>0.5</v>
      </c>
      <c r="G110" s="26">
        <v>1</v>
      </c>
      <c r="H110" s="26">
        <f t="shared" ref="H110:H112" si="22">E110*F110/1</f>
        <v>0.5</v>
      </c>
      <c r="I110" s="59"/>
      <c r="J110" s="49"/>
      <c r="K110" t="s">
        <v>153</v>
      </c>
    </row>
    <row r="111" spans="2:11" ht="50.1" customHeight="1" x14ac:dyDescent="0.5">
      <c r="B111" s="16" t="s">
        <v>165</v>
      </c>
      <c r="C111" s="15"/>
      <c r="D111" s="37"/>
      <c r="E111" s="16"/>
      <c r="F111" s="16"/>
      <c r="G111" s="26"/>
      <c r="H111" s="26"/>
      <c r="I111" s="59"/>
      <c r="J111" s="49"/>
    </row>
    <row r="112" spans="2:11" ht="50.1" customHeight="1" x14ac:dyDescent="0.5">
      <c r="B112" s="9" t="s">
        <v>70</v>
      </c>
      <c r="C112" s="13" t="s">
        <v>13</v>
      </c>
      <c r="D112" s="36"/>
      <c r="E112" s="24">
        <f>IF(C112="Yes",0,IF(C112="No",2,1))</f>
        <v>1</v>
      </c>
      <c r="F112" s="9">
        <v>0.5</v>
      </c>
      <c r="G112" s="10">
        <v>1</v>
      </c>
      <c r="H112" s="10">
        <f t="shared" si="22"/>
        <v>0.5</v>
      </c>
      <c r="I112" s="60"/>
      <c r="J112" s="49"/>
    </row>
    <row r="113" spans="2:11" x14ac:dyDescent="0.5">
      <c r="B113" s="17"/>
    </row>
    <row r="114" spans="2:11" x14ac:dyDescent="0.5">
      <c r="B114" s="17"/>
    </row>
    <row r="115" spans="2:11" x14ac:dyDescent="0.45">
      <c r="B115" s="46" t="s">
        <v>71</v>
      </c>
      <c r="C115" s="47"/>
      <c r="D115" s="47"/>
      <c r="E115" s="47"/>
      <c r="F115" s="47"/>
      <c r="G115" s="47"/>
      <c r="H115" s="47"/>
      <c r="I115" s="47"/>
      <c r="J115" s="48"/>
    </row>
    <row r="116" spans="2:11" x14ac:dyDescent="0.5">
      <c r="B116" s="5" t="s">
        <v>5</v>
      </c>
      <c r="C116" s="6" t="s">
        <v>6</v>
      </c>
      <c r="D116" s="6" t="s">
        <v>7</v>
      </c>
      <c r="E116" s="6" t="s">
        <v>8</v>
      </c>
      <c r="F116" s="6" t="s">
        <v>9</v>
      </c>
      <c r="G116" s="6" t="s">
        <v>10</v>
      </c>
      <c r="H116" s="6" t="s">
        <v>11</v>
      </c>
      <c r="I116" s="6" t="s">
        <v>14</v>
      </c>
      <c r="J116" s="6" t="s">
        <v>15</v>
      </c>
    </row>
    <row r="117" spans="2:11" ht="50.1" customHeight="1" x14ac:dyDescent="0.5">
      <c r="B117" s="9" t="s">
        <v>166</v>
      </c>
      <c r="C117" s="13" t="s">
        <v>13</v>
      </c>
      <c r="D117" s="36"/>
      <c r="E117" s="24">
        <f t="shared" ref="E117:E118" si="23">IF(C117="Yes",2,IF(C117="No",0,1))</f>
        <v>1</v>
      </c>
      <c r="F117" s="9">
        <v>0.7</v>
      </c>
      <c r="G117" s="10">
        <v>1.4</v>
      </c>
      <c r="H117" s="10">
        <f t="shared" ref="H117:H118" si="24">E117*F117/1</f>
        <v>0.7</v>
      </c>
      <c r="I117" s="58">
        <v>0.55000000000000004</v>
      </c>
      <c r="J117" s="49">
        <f>AVERAGE(H117:H121)</f>
        <v>0.43331999999999998</v>
      </c>
      <c r="K117" t="s">
        <v>154</v>
      </c>
    </row>
    <row r="118" spans="2:11" ht="50.1" customHeight="1" x14ac:dyDescent="0.5">
      <c r="B118" s="16" t="s">
        <v>72</v>
      </c>
      <c r="C118" s="15" t="s">
        <v>13</v>
      </c>
      <c r="D118" s="37"/>
      <c r="E118" s="16">
        <f t="shared" si="23"/>
        <v>1</v>
      </c>
      <c r="F118" s="16">
        <v>0.3</v>
      </c>
      <c r="G118" s="26">
        <v>0.6</v>
      </c>
      <c r="H118" s="26">
        <f t="shared" si="24"/>
        <v>0.3</v>
      </c>
      <c r="I118" s="59"/>
      <c r="J118" s="50"/>
    </row>
    <row r="119" spans="2:11" ht="50.1" customHeight="1" x14ac:dyDescent="0.5">
      <c r="B119" s="9" t="s">
        <v>73</v>
      </c>
      <c r="C119" s="13" t="s">
        <v>29</v>
      </c>
      <c r="D119" s="36"/>
      <c r="E119" s="24">
        <f>IF(C119="Definitely not",3,IF(C119="Not really",2,IF(C119="Neutral",1,IF(C119="Somewhat complex",0,IF(C119="Very complex",-1,0)))))</f>
        <v>1</v>
      </c>
      <c r="F119" s="9">
        <v>0.33329999999999999</v>
      </c>
      <c r="G119" s="10">
        <v>1</v>
      </c>
      <c r="H119" s="10">
        <f t="shared" ref="H119:H120" si="25">E119*F119/1</f>
        <v>0.33329999999999999</v>
      </c>
      <c r="I119" s="59"/>
      <c r="J119" s="50"/>
      <c r="K119" t="s">
        <v>154</v>
      </c>
    </row>
    <row r="120" spans="2:11" ht="50.1" customHeight="1" x14ac:dyDescent="0.5">
      <c r="B120" s="16" t="s">
        <v>74</v>
      </c>
      <c r="C120" s="15" t="s">
        <v>29</v>
      </c>
      <c r="D120" s="37"/>
      <c r="E120" s="25">
        <f>IF(C120="Definitely not",3,IF(C120="Not really",2,IF(C120="Neutral",1,IF(C120="Somewhat complex",0,IF(C120="Very complex",-1,0)))))</f>
        <v>1</v>
      </c>
      <c r="F120" s="16">
        <v>0.33329999999999999</v>
      </c>
      <c r="G120" s="26">
        <v>1</v>
      </c>
      <c r="H120" s="26">
        <f t="shared" si="25"/>
        <v>0.33329999999999999</v>
      </c>
      <c r="I120" s="59"/>
      <c r="J120" s="50"/>
    </row>
    <row r="121" spans="2:11" ht="50.1" customHeight="1" x14ac:dyDescent="0.5">
      <c r="B121" s="9" t="s">
        <v>75</v>
      </c>
      <c r="C121" s="13" t="s">
        <v>13</v>
      </c>
      <c r="D121" s="36"/>
      <c r="E121" s="24">
        <f t="shared" ref="E121" si="26">IF(C121="Yes",2,IF(C121="No",0,1))</f>
        <v>1</v>
      </c>
      <c r="F121" s="9">
        <v>0.5</v>
      </c>
      <c r="G121" s="10">
        <v>1</v>
      </c>
      <c r="H121" s="10">
        <f t="shared" ref="H121" si="27">E121*F121/1</f>
        <v>0.5</v>
      </c>
      <c r="I121" s="60"/>
      <c r="J121" s="50"/>
    </row>
    <row r="122" spans="2:11" x14ac:dyDescent="0.5">
      <c r="B122" s="17"/>
    </row>
    <row r="123" spans="2:11" x14ac:dyDescent="0.45">
      <c r="B123" s="46" t="s">
        <v>76</v>
      </c>
      <c r="C123" s="47"/>
      <c r="D123" s="47"/>
      <c r="E123" s="47"/>
      <c r="F123" s="47"/>
      <c r="G123" s="47"/>
      <c r="H123" s="47"/>
      <c r="I123" s="47"/>
      <c r="J123" s="48"/>
    </row>
    <row r="124" spans="2:11" x14ac:dyDescent="0.5">
      <c r="B124" s="5" t="s">
        <v>5</v>
      </c>
      <c r="C124" s="6" t="s">
        <v>6</v>
      </c>
      <c r="D124" s="6" t="s">
        <v>7</v>
      </c>
      <c r="E124" s="6" t="s">
        <v>8</v>
      </c>
      <c r="F124" s="6" t="s">
        <v>9</v>
      </c>
      <c r="G124" s="6" t="s">
        <v>10</v>
      </c>
      <c r="H124" s="6" t="s">
        <v>11</v>
      </c>
      <c r="I124" s="6" t="s">
        <v>14</v>
      </c>
      <c r="J124" s="6" t="s">
        <v>15</v>
      </c>
    </row>
    <row r="125" spans="2:11" ht="50.1" customHeight="1" x14ac:dyDescent="0.5">
      <c r="B125" s="9" t="s">
        <v>77</v>
      </c>
      <c r="C125" s="13" t="s">
        <v>13</v>
      </c>
      <c r="D125" s="36"/>
      <c r="E125" s="24">
        <f t="shared" ref="E125:E126" si="28">IF(C125="Yes",2,IF(C125="No",0,1))</f>
        <v>1</v>
      </c>
      <c r="F125" s="9">
        <v>0.5</v>
      </c>
      <c r="G125" s="9"/>
      <c r="H125" s="10">
        <f t="shared" ref="H125:H126" si="29">E125*F125/1</f>
        <v>0.5</v>
      </c>
      <c r="I125" s="49">
        <v>0.5</v>
      </c>
      <c r="J125" s="49">
        <f>AVERAGE(H125:H126)</f>
        <v>0.5</v>
      </c>
      <c r="K125" t="s">
        <v>155</v>
      </c>
    </row>
    <row r="126" spans="2:11" ht="50.1" customHeight="1" x14ac:dyDescent="0.5">
      <c r="B126" s="16" t="s">
        <v>78</v>
      </c>
      <c r="C126" s="15" t="s">
        <v>13</v>
      </c>
      <c r="D126" s="37"/>
      <c r="E126" s="16">
        <f t="shared" si="28"/>
        <v>1</v>
      </c>
      <c r="F126" s="16">
        <v>0.5</v>
      </c>
      <c r="G126" s="16"/>
      <c r="H126" s="26">
        <f t="shared" si="29"/>
        <v>0.5</v>
      </c>
      <c r="I126" s="50"/>
      <c r="J126" s="50"/>
    </row>
    <row r="127" spans="2:11" x14ac:dyDescent="0.5">
      <c r="B127" s="17"/>
    </row>
    <row r="128" spans="2:11" x14ac:dyDescent="0.5">
      <c r="B128" s="17"/>
    </row>
    <row r="129" spans="2:10" x14ac:dyDescent="0.45">
      <c r="B129" s="46" t="s">
        <v>79</v>
      </c>
      <c r="C129" s="47"/>
      <c r="D129" s="47"/>
      <c r="E129" s="47"/>
      <c r="F129" s="47"/>
      <c r="G129" s="47"/>
      <c r="H129" s="47"/>
      <c r="I129" s="47"/>
      <c r="J129" s="48"/>
    </row>
    <row r="130" spans="2:10" x14ac:dyDescent="0.5">
      <c r="B130" s="5" t="s">
        <v>5</v>
      </c>
      <c r="C130" s="6" t="s">
        <v>6</v>
      </c>
      <c r="D130" s="6" t="s">
        <v>7</v>
      </c>
      <c r="E130" s="6" t="s">
        <v>8</v>
      </c>
      <c r="F130" s="6" t="s">
        <v>9</v>
      </c>
      <c r="G130" s="6" t="s">
        <v>10</v>
      </c>
      <c r="H130" s="6" t="s">
        <v>11</v>
      </c>
      <c r="I130" s="6" t="s">
        <v>14</v>
      </c>
      <c r="J130" s="6" t="s">
        <v>15</v>
      </c>
    </row>
    <row r="131" spans="2:10" ht="50.1" customHeight="1" x14ac:dyDescent="0.5">
      <c r="B131" s="9" t="s">
        <v>80</v>
      </c>
      <c r="C131" s="13" t="s">
        <v>13</v>
      </c>
      <c r="D131" s="36"/>
      <c r="E131" s="24">
        <f t="shared" ref="E131:E132" si="30">IF(C131="Yes",2,IF(C131="No",0,1))</f>
        <v>1</v>
      </c>
      <c r="F131" s="9">
        <v>0.5</v>
      </c>
      <c r="G131" s="9"/>
      <c r="H131" s="10">
        <f t="shared" ref="H131:H132" si="31">E131*F131/1</f>
        <v>0.5</v>
      </c>
      <c r="I131" s="49">
        <v>0.5</v>
      </c>
      <c r="J131" s="49">
        <f>AVERAGE(H131:H132)</f>
        <v>0.5</v>
      </c>
    </row>
    <row r="132" spans="2:10" ht="50.1" customHeight="1" x14ac:dyDescent="0.5">
      <c r="B132" s="16" t="s">
        <v>81</v>
      </c>
      <c r="C132" s="15" t="s">
        <v>13</v>
      </c>
      <c r="D132" s="37"/>
      <c r="E132" s="16">
        <f t="shared" si="30"/>
        <v>1</v>
      </c>
      <c r="F132" s="16">
        <v>0.5</v>
      </c>
      <c r="G132" s="16"/>
      <c r="H132" s="26">
        <f t="shared" si="31"/>
        <v>0.5</v>
      </c>
      <c r="I132" s="50"/>
      <c r="J132" s="50"/>
    </row>
    <row r="133" spans="2:10" x14ac:dyDescent="0.5">
      <c r="B133" s="17"/>
    </row>
    <row r="134" spans="2:10" x14ac:dyDescent="0.5">
      <c r="B134" s="17"/>
    </row>
    <row r="135" spans="2:10" x14ac:dyDescent="0.45">
      <c r="B135" s="46" t="s">
        <v>82</v>
      </c>
      <c r="C135" s="47"/>
      <c r="D135" s="47"/>
      <c r="E135" s="47"/>
      <c r="F135" s="47"/>
      <c r="G135" s="47"/>
      <c r="H135" s="47"/>
      <c r="I135" s="47"/>
      <c r="J135" s="48"/>
    </row>
    <row r="136" spans="2:10" x14ac:dyDescent="0.5">
      <c r="B136" s="5" t="s">
        <v>5</v>
      </c>
      <c r="C136" s="6" t="s">
        <v>6</v>
      </c>
      <c r="D136" s="6" t="s">
        <v>7</v>
      </c>
      <c r="E136" s="6" t="s">
        <v>8</v>
      </c>
      <c r="F136" s="6" t="s">
        <v>9</v>
      </c>
      <c r="G136" s="6" t="s">
        <v>10</v>
      </c>
      <c r="H136" s="6" t="s">
        <v>11</v>
      </c>
      <c r="I136" s="6" t="s">
        <v>14</v>
      </c>
      <c r="J136" s="6" t="s">
        <v>15</v>
      </c>
    </row>
    <row r="137" spans="2:10" ht="50.1" customHeight="1" x14ac:dyDescent="0.5">
      <c r="B137" s="9" t="s">
        <v>83</v>
      </c>
      <c r="C137" s="13" t="s">
        <v>13</v>
      </c>
      <c r="D137" s="36"/>
      <c r="E137" s="24">
        <f t="shared" ref="E137:E138" si="32">IF(C137="Yes",2,IF(C137="No",0,1))</f>
        <v>1</v>
      </c>
      <c r="F137" s="9">
        <v>0.5</v>
      </c>
      <c r="G137" s="9">
        <v>2</v>
      </c>
      <c r="H137" s="10">
        <f t="shared" ref="H137:H138" si="33">E137*F137/1</f>
        <v>0.5</v>
      </c>
      <c r="I137" s="49">
        <v>0.5</v>
      </c>
      <c r="J137" s="49">
        <f>AVERAGE(H137:H138)</f>
        <v>0.5</v>
      </c>
    </row>
    <row r="138" spans="2:10" ht="50.1" customHeight="1" x14ac:dyDescent="0.5">
      <c r="B138" s="16" t="s">
        <v>84</v>
      </c>
      <c r="C138" s="15" t="s">
        <v>13</v>
      </c>
      <c r="D138" s="37"/>
      <c r="E138" s="16">
        <f t="shared" si="32"/>
        <v>1</v>
      </c>
      <c r="F138" s="16">
        <v>0.5</v>
      </c>
      <c r="G138" s="16">
        <v>2</v>
      </c>
      <c r="H138" s="26">
        <f t="shared" si="33"/>
        <v>0.5</v>
      </c>
      <c r="I138" s="50"/>
      <c r="J138" s="50"/>
    </row>
    <row r="141" spans="2:10" ht="36.75" customHeight="1" x14ac:dyDescent="0.45">
      <c r="B141" s="61" t="s">
        <v>85</v>
      </c>
      <c r="C141" s="61"/>
      <c r="D141" s="61"/>
      <c r="E141" s="61"/>
      <c r="F141" s="61"/>
      <c r="G141" s="61"/>
      <c r="H141" s="61"/>
      <c r="I141" s="61"/>
      <c r="J141"/>
    </row>
    <row r="142" spans="2:10" x14ac:dyDescent="0.5">
      <c r="B142" s="34" t="s">
        <v>86</v>
      </c>
      <c r="C142" s="32" t="s">
        <v>14</v>
      </c>
      <c r="D142" s="32" t="s">
        <v>15</v>
      </c>
      <c r="E142" s="33"/>
      <c r="F142" s="32" t="s">
        <v>9</v>
      </c>
      <c r="G142" s="32" t="s">
        <v>11</v>
      </c>
      <c r="H142" s="32" t="s">
        <v>14</v>
      </c>
      <c r="I142" s="32" t="s">
        <v>15</v>
      </c>
    </row>
    <row r="143" spans="2:10" x14ac:dyDescent="0.5">
      <c r="B143" s="12" t="s">
        <v>4</v>
      </c>
      <c r="C143" s="20">
        <v>0.66</v>
      </c>
      <c r="D143" s="20">
        <f>AVERAGE(I13:I17,H10)</f>
        <v>0.58333333333333337</v>
      </c>
      <c r="E143" s="75"/>
      <c r="F143" s="28">
        <v>1</v>
      </c>
      <c r="G143" s="10">
        <f t="shared" ref="G143:G156" si="34">F143*D143</f>
        <v>0.58333333333333337</v>
      </c>
      <c r="H143" s="58">
        <v>0.8</v>
      </c>
      <c r="I143" s="58">
        <f>AVERAGE(G143:G156)</f>
        <v>0.59938880952380946</v>
      </c>
    </row>
    <row r="144" spans="2:10" x14ac:dyDescent="0.5">
      <c r="B144" s="14" t="s">
        <v>87</v>
      </c>
      <c r="C144" s="21">
        <f>G28</f>
        <v>0.5</v>
      </c>
      <c r="D144" s="21">
        <f>H28</f>
        <v>0.49950000000000006</v>
      </c>
      <c r="E144" s="76"/>
      <c r="F144" s="31">
        <v>1</v>
      </c>
      <c r="G144" s="26">
        <f t="shared" si="34"/>
        <v>0.49950000000000006</v>
      </c>
      <c r="H144" s="63"/>
      <c r="I144" s="63"/>
    </row>
    <row r="145" spans="2:9" x14ac:dyDescent="0.5">
      <c r="B145" s="12" t="s">
        <v>88</v>
      </c>
      <c r="C145" s="20">
        <f>I50</f>
        <v>0.5</v>
      </c>
      <c r="D145" s="20">
        <f>J40</f>
        <v>0.86666666666666659</v>
      </c>
      <c r="E145" s="76"/>
      <c r="F145" s="28">
        <v>1.8</v>
      </c>
      <c r="G145" s="10">
        <f t="shared" si="34"/>
        <v>1.5599999999999998</v>
      </c>
      <c r="H145" s="63"/>
      <c r="I145" s="63"/>
    </row>
    <row r="146" spans="2:9" x14ac:dyDescent="0.5">
      <c r="B146" s="14" t="s">
        <v>31</v>
      </c>
      <c r="C146" s="21">
        <f>I50</f>
        <v>0.5</v>
      </c>
      <c r="D146" s="21">
        <f>J50</f>
        <v>0.79999999999999993</v>
      </c>
      <c r="E146" s="76"/>
      <c r="F146" s="31">
        <v>0.9</v>
      </c>
      <c r="G146" s="26">
        <f t="shared" si="34"/>
        <v>0.72</v>
      </c>
      <c r="H146" s="63"/>
      <c r="I146" s="63"/>
    </row>
    <row r="147" spans="2:9" ht="15.75" customHeight="1" x14ac:dyDescent="0.5">
      <c r="B147" s="12" t="s">
        <v>39</v>
      </c>
      <c r="C147" s="20">
        <f>I60</f>
        <v>0.5</v>
      </c>
      <c r="D147" s="20">
        <f>J60</f>
        <v>0.45</v>
      </c>
      <c r="E147" s="76"/>
      <c r="F147" s="28">
        <v>0.9</v>
      </c>
      <c r="G147" s="10">
        <f t="shared" si="34"/>
        <v>0.40500000000000003</v>
      </c>
      <c r="H147" s="63"/>
      <c r="I147" s="63"/>
    </row>
    <row r="148" spans="2:9" x14ac:dyDescent="0.5">
      <c r="B148" s="14" t="s">
        <v>42</v>
      </c>
      <c r="C148" s="21">
        <f>I70</f>
        <v>0.5</v>
      </c>
      <c r="D148" s="21">
        <f>J70</f>
        <v>0.75</v>
      </c>
      <c r="E148" s="76"/>
      <c r="F148" s="31">
        <v>1</v>
      </c>
      <c r="G148" s="26">
        <f t="shared" si="34"/>
        <v>0.75</v>
      </c>
      <c r="H148" s="63"/>
      <c r="I148" s="63"/>
    </row>
    <row r="149" spans="2:9" x14ac:dyDescent="0.5">
      <c r="B149" s="12" t="s">
        <v>45</v>
      </c>
      <c r="C149" s="20">
        <f>I76</f>
        <v>0.75</v>
      </c>
      <c r="D149" s="20">
        <f>J76</f>
        <v>0.97500000000000009</v>
      </c>
      <c r="E149" s="76"/>
      <c r="F149" s="28">
        <v>1.9</v>
      </c>
      <c r="G149" s="10">
        <f t="shared" si="34"/>
        <v>1.8525</v>
      </c>
      <c r="H149" s="63"/>
      <c r="I149" s="63"/>
    </row>
    <row r="150" spans="2:9" x14ac:dyDescent="0.5">
      <c r="B150" s="14" t="s">
        <v>89</v>
      </c>
      <c r="C150" s="21">
        <f>I90</f>
        <v>0.78</v>
      </c>
      <c r="D150" s="21">
        <f>J90</f>
        <v>0.5</v>
      </c>
      <c r="E150" s="76"/>
      <c r="F150" s="31">
        <v>0.9</v>
      </c>
      <c r="G150" s="26">
        <f t="shared" si="34"/>
        <v>0.45</v>
      </c>
      <c r="H150" s="63"/>
      <c r="I150" s="63"/>
    </row>
    <row r="151" spans="2:9" x14ac:dyDescent="0.5">
      <c r="B151" s="12" t="s">
        <v>60</v>
      </c>
      <c r="C151" s="20">
        <f>I99</f>
        <v>0.59</v>
      </c>
      <c r="D151" s="20">
        <f>J99</f>
        <v>0.59075</v>
      </c>
      <c r="E151" s="76"/>
      <c r="F151" s="28">
        <v>0.6</v>
      </c>
      <c r="G151" s="10">
        <f t="shared" si="34"/>
        <v>0.35444999999999999</v>
      </c>
      <c r="H151" s="63"/>
      <c r="I151" s="63"/>
    </row>
    <row r="152" spans="2:9" x14ac:dyDescent="0.5">
      <c r="B152" s="14" t="s">
        <v>90</v>
      </c>
      <c r="C152" s="21">
        <f>I109</f>
        <v>0.5</v>
      </c>
      <c r="D152" s="21">
        <f>J109</f>
        <v>0.5</v>
      </c>
      <c r="E152" s="76"/>
      <c r="F152" s="31">
        <v>0.5</v>
      </c>
      <c r="G152" s="26">
        <f t="shared" si="34"/>
        <v>0.25</v>
      </c>
      <c r="H152" s="63"/>
      <c r="I152" s="63"/>
    </row>
    <row r="153" spans="2:9" x14ac:dyDescent="0.5">
      <c r="B153" s="12" t="s">
        <v>91</v>
      </c>
      <c r="C153" s="20">
        <f>I117</f>
        <v>0.55000000000000004</v>
      </c>
      <c r="D153" s="20">
        <f>J117</f>
        <v>0.43331999999999998</v>
      </c>
      <c r="E153" s="76"/>
      <c r="F153" s="28">
        <v>0.5</v>
      </c>
      <c r="G153" s="10">
        <f t="shared" si="34"/>
        <v>0.21665999999999999</v>
      </c>
      <c r="H153" s="63"/>
      <c r="I153" s="63"/>
    </row>
    <row r="154" spans="2:9" x14ac:dyDescent="0.5">
      <c r="B154" s="14" t="s">
        <v>92</v>
      </c>
      <c r="C154" s="21">
        <f>I125</f>
        <v>0.5</v>
      </c>
      <c r="D154" s="21">
        <f>J125</f>
        <v>0.5</v>
      </c>
      <c r="E154" s="76"/>
      <c r="F154" s="31">
        <v>0.5</v>
      </c>
      <c r="G154" s="26">
        <f t="shared" si="34"/>
        <v>0.25</v>
      </c>
      <c r="H154" s="63"/>
      <c r="I154" s="63"/>
    </row>
    <row r="155" spans="2:9" x14ac:dyDescent="0.5">
      <c r="B155" s="12" t="s">
        <v>79</v>
      </c>
      <c r="C155" s="20">
        <f>I131</f>
        <v>0.5</v>
      </c>
      <c r="D155" s="20">
        <f>J131</f>
        <v>0.5</v>
      </c>
      <c r="E155" s="76"/>
      <c r="F155" s="28">
        <v>0.5</v>
      </c>
      <c r="G155" s="10">
        <f t="shared" si="34"/>
        <v>0.25</v>
      </c>
      <c r="H155" s="63"/>
      <c r="I155" s="63"/>
    </row>
    <row r="156" spans="2:9" x14ac:dyDescent="0.5">
      <c r="B156" s="14" t="s">
        <v>93</v>
      </c>
      <c r="C156" s="21">
        <f>I137</f>
        <v>0.5</v>
      </c>
      <c r="D156" s="21">
        <f>J137</f>
        <v>0.5</v>
      </c>
      <c r="E156" s="77"/>
      <c r="F156" s="31">
        <v>0.5</v>
      </c>
      <c r="G156" s="26">
        <f t="shared" si="34"/>
        <v>0.25</v>
      </c>
      <c r="H156" s="64"/>
      <c r="I156" s="64"/>
    </row>
    <row r="157" spans="2:9" x14ac:dyDescent="0.5">
      <c r="B157" s="17"/>
    </row>
    <row r="158" spans="2:9" x14ac:dyDescent="0.5">
      <c r="B158" s="17"/>
    </row>
    <row r="159" spans="2:9" x14ac:dyDescent="0.5">
      <c r="B159" s="17"/>
    </row>
    <row r="160" spans="2:9" ht="45.75" customHeight="1" x14ac:dyDescent="0.5">
      <c r="B160" s="61" t="s">
        <v>94</v>
      </c>
      <c r="C160" s="61"/>
      <c r="D160" s="61"/>
      <c r="E160" s="61"/>
      <c r="F160" s="61"/>
      <c r="G160" s="61"/>
      <c r="H160" s="3"/>
    </row>
    <row r="161" spans="2:8" ht="60" customHeight="1" x14ac:dyDescent="0.5">
      <c r="B161" s="29" t="s">
        <v>95</v>
      </c>
      <c r="C161" s="55" t="str">
        <f>IF(I143&lt;=50%,"Disqualify",IF(I143&lt;=90%,"Neutral","Qualify"))</f>
        <v>Neutral</v>
      </c>
      <c r="D161" s="55"/>
      <c r="E161" s="55"/>
      <c r="F161" s="55"/>
      <c r="G161" s="55"/>
      <c r="H161" s="3"/>
    </row>
    <row r="162" spans="2:8" x14ac:dyDescent="0.5">
      <c r="B162" s="53" t="s">
        <v>96</v>
      </c>
      <c r="C162" s="54"/>
      <c r="D162" s="54"/>
      <c r="E162" s="54"/>
      <c r="F162" s="54"/>
      <c r="G162" s="54"/>
      <c r="H162" s="3"/>
    </row>
    <row r="163" spans="2:8" ht="40.5" customHeight="1" x14ac:dyDescent="0.5">
      <c r="B163" s="53"/>
      <c r="C163" s="54"/>
      <c r="D163" s="54"/>
      <c r="E163" s="54"/>
      <c r="F163" s="54"/>
      <c r="G163" s="54"/>
      <c r="H163" s="3"/>
    </row>
    <row r="164" spans="2:8" x14ac:dyDescent="0.5">
      <c r="B164" s="53"/>
      <c r="C164" s="54"/>
      <c r="D164" s="54"/>
      <c r="E164" s="54"/>
      <c r="F164" s="54"/>
      <c r="G164" s="54"/>
      <c r="H164" s="3"/>
    </row>
    <row r="165" spans="2:8" x14ac:dyDescent="0.5">
      <c r="B165" s="53"/>
      <c r="C165" s="54"/>
      <c r="D165" s="54"/>
      <c r="E165" s="54"/>
      <c r="F165" s="54"/>
      <c r="G165" s="54"/>
      <c r="H165" s="3"/>
    </row>
    <row r="166" spans="2:8" ht="38.25" customHeight="1" x14ac:dyDescent="0.5">
      <c r="B166" s="53"/>
      <c r="C166" s="54"/>
      <c r="D166" s="54"/>
      <c r="E166" s="54"/>
      <c r="F166" s="54"/>
      <c r="G166" s="54"/>
      <c r="H166" s="3"/>
    </row>
    <row r="167" spans="2:8" x14ac:dyDescent="0.5">
      <c r="B167" s="17"/>
    </row>
    <row r="168" spans="2:8" x14ac:dyDescent="0.5">
      <c r="B168" s="17"/>
    </row>
    <row r="169" spans="2:8" x14ac:dyDescent="0.5">
      <c r="B169" s="17"/>
    </row>
    <row r="170" spans="2:8" x14ac:dyDescent="0.5">
      <c r="B170" s="17"/>
    </row>
    <row r="171" spans="2:8" x14ac:dyDescent="0.5">
      <c r="B171" s="17"/>
    </row>
  </sheetData>
  <mergeCells count="61">
    <mergeCell ref="B2:D2"/>
    <mergeCell ref="F2:I2"/>
    <mergeCell ref="B1:J1"/>
    <mergeCell ref="B141:I141"/>
    <mergeCell ref="E143:E156"/>
    <mergeCell ref="I143:I156"/>
    <mergeCell ref="J131:J132"/>
    <mergeCell ref="B8:H8"/>
    <mergeCell ref="B12:G12"/>
    <mergeCell ref="I76:I85"/>
    <mergeCell ref="J76:J85"/>
    <mergeCell ref="C19:G23"/>
    <mergeCell ref="B19:B23"/>
    <mergeCell ref="I60:I65"/>
    <mergeCell ref="J60:J65"/>
    <mergeCell ref="I40:I45"/>
    <mergeCell ref="B160:G160"/>
    <mergeCell ref="B26:H26"/>
    <mergeCell ref="B31:B35"/>
    <mergeCell ref="C31:G35"/>
    <mergeCell ref="H143:H156"/>
    <mergeCell ref="H83:H85"/>
    <mergeCell ref="G83:G85"/>
    <mergeCell ref="B97:J97"/>
    <mergeCell ref="B72:J73"/>
    <mergeCell ref="B66:J67"/>
    <mergeCell ref="B68:J68"/>
    <mergeCell ref="B74:J74"/>
    <mergeCell ref="B88:J88"/>
    <mergeCell ref="B56:J57"/>
    <mergeCell ref="I70:I71"/>
    <mergeCell ref="J70:J71"/>
    <mergeCell ref="B162:B166"/>
    <mergeCell ref="C162:G166"/>
    <mergeCell ref="C161:G161"/>
    <mergeCell ref="B46:J47"/>
    <mergeCell ref="I90:I94"/>
    <mergeCell ref="J90:J94"/>
    <mergeCell ref="I137:I138"/>
    <mergeCell ref="J137:J138"/>
    <mergeCell ref="I99:I104"/>
    <mergeCell ref="J99:J104"/>
    <mergeCell ref="I109:I112"/>
    <mergeCell ref="J109:J112"/>
    <mergeCell ref="I117:I121"/>
    <mergeCell ref="J117:J121"/>
    <mergeCell ref="B107:J107"/>
    <mergeCell ref="B58:J58"/>
    <mergeCell ref="C13:G17"/>
    <mergeCell ref="B115:J115"/>
    <mergeCell ref="B123:J123"/>
    <mergeCell ref="B129:J129"/>
    <mergeCell ref="B135:J135"/>
    <mergeCell ref="I125:I126"/>
    <mergeCell ref="J125:J126"/>
    <mergeCell ref="I131:I132"/>
    <mergeCell ref="J40:J45"/>
    <mergeCell ref="B38:J38"/>
    <mergeCell ref="I50:I55"/>
    <mergeCell ref="J50:J55"/>
    <mergeCell ref="B48:J48"/>
  </mergeCells>
  <conditionalFormatting sqref="C146:D146">
    <cfRule type="cellIs" dxfId="33" priority="13" operator="lessThan">
      <formula>$C$146</formula>
    </cfRule>
    <cfRule type="cellIs" dxfId="32" priority="28" operator="greaterThan">
      <formula>$C$146</formula>
    </cfRule>
  </conditionalFormatting>
  <conditionalFormatting sqref="C161:G161">
    <cfRule type="cellIs" dxfId="31" priority="66" operator="equal">
      <formula>"Disqualify"</formula>
    </cfRule>
    <cfRule type="cellIs" dxfId="30" priority="63" operator="equal">
      <formula>"Qualify"</formula>
    </cfRule>
    <cfRule type="cellIs" dxfId="29" priority="65" operator="equal">
      <formula>"Neutral"</formula>
    </cfRule>
  </conditionalFormatting>
  <conditionalFormatting sqref="D143">
    <cfRule type="cellIs" dxfId="28" priority="16" operator="lessThan">
      <formula>$C$143</formula>
    </cfRule>
    <cfRule type="cellIs" dxfId="27" priority="31" operator="greaterThan">
      <formula>$C$143</formula>
    </cfRule>
  </conditionalFormatting>
  <conditionalFormatting sqref="D144">
    <cfRule type="cellIs" dxfId="26" priority="15" operator="lessThan">
      <formula>$C$144</formula>
    </cfRule>
    <cfRule type="cellIs" dxfId="25" priority="30" operator="greaterThan">
      <formula>$C$144</formula>
    </cfRule>
  </conditionalFormatting>
  <conditionalFormatting sqref="D145">
    <cfRule type="cellIs" dxfId="24" priority="14" operator="lessThan">
      <formula>$C$145</formula>
    </cfRule>
    <cfRule type="cellIs" dxfId="23" priority="29" operator="greaterThan">
      <formula>$C$145</formula>
    </cfRule>
  </conditionalFormatting>
  <conditionalFormatting sqref="D147">
    <cfRule type="cellIs" dxfId="22" priority="12" operator="lessThan">
      <formula>$C$147</formula>
    </cfRule>
    <cfRule type="cellIs" dxfId="21" priority="27" operator="greaterThan">
      <formula>$C$147</formula>
    </cfRule>
  </conditionalFormatting>
  <conditionalFormatting sqref="D148">
    <cfRule type="cellIs" dxfId="20" priority="11" operator="lessThan">
      <formula>$C$148</formula>
    </cfRule>
    <cfRule type="cellIs" dxfId="19" priority="24" operator="greaterThan">
      <formula>$C$148</formula>
    </cfRule>
    <cfRule type="cellIs" dxfId="18" priority="26" operator="greaterThan">
      <formula>"100%$B$145"</formula>
    </cfRule>
  </conditionalFormatting>
  <conditionalFormatting sqref="D149">
    <cfRule type="cellIs" dxfId="17" priority="10" operator="lessThan">
      <formula>$C$149</formula>
    </cfRule>
    <cfRule type="cellIs" dxfId="16" priority="25" operator="greaterThan">
      <formula>$C$149</formula>
    </cfRule>
  </conditionalFormatting>
  <conditionalFormatting sqref="D150">
    <cfRule type="cellIs" dxfId="15" priority="9" operator="lessThan">
      <formula>$C$150</formula>
    </cfRule>
    <cfRule type="cellIs" dxfId="14" priority="23" operator="greaterThan">
      <formula>$C$150</formula>
    </cfRule>
  </conditionalFormatting>
  <conditionalFormatting sqref="D151">
    <cfRule type="cellIs" dxfId="13" priority="8" operator="lessThan">
      <formula>$C$151</formula>
    </cfRule>
    <cfRule type="cellIs" dxfId="12" priority="22" operator="greaterThan">
      <formula>$C$151</formula>
    </cfRule>
  </conditionalFormatting>
  <conditionalFormatting sqref="D152">
    <cfRule type="cellIs" dxfId="11" priority="21" operator="greaterThan">
      <formula>$C$152</formula>
    </cfRule>
    <cfRule type="cellIs" dxfId="10" priority="7" operator="lessThan">
      <formula>$C$152</formula>
    </cfRule>
  </conditionalFormatting>
  <conditionalFormatting sqref="D153">
    <cfRule type="cellIs" dxfId="9" priority="20" operator="greaterThan">
      <formula>$C$153</formula>
    </cfRule>
    <cfRule type="cellIs" dxfId="8" priority="6" operator="lessThan">
      <formula>$C$153</formula>
    </cfRule>
  </conditionalFormatting>
  <conditionalFormatting sqref="D154">
    <cfRule type="cellIs" dxfId="7" priority="19" operator="greaterThan">
      <formula>$C$154</formula>
    </cfRule>
    <cfRule type="cellIs" dxfId="6" priority="5" operator="lessThan">
      <formula>$C$154</formula>
    </cfRule>
  </conditionalFormatting>
  <conditionalFormatting sqref="D155">
    <cfRule type="cellIs" dxfId="5" priority="4" operator="lessThan">
      <formula>$C$155</formula>
    </cfRule>
    <cfRule type="cellIs" dxfId="4" priority="18" operator="greaterThan">
      <formula>$C$155</formula>
    </cfRule>
  </conditionalFormatting>
  <conditionalFormatting sqref="D156">
    <cfRule type="cellIs" dxfId="3" priority="17" operator="greaterThan">
      <formula>$C$156</formula>
    </cfRule>
    <cfRule type="cellIs" dxfId="2" priority="3" operator="lessThan">
      <formula>$C$156</formula>
    </cfRule>
  </conditionalFormatting>
  <conditionalFormatting sqref="I143:I156">
    <cfRule type="cellIs" dxfId="1" priority="2" operator="greaterThan">
      <formula>$H$143</formula>
    </cfRule>
    <cfRule type="cellIs" dxfId="0" priority="1" operator="lessThan">
      <formula>$H$143</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89654486-9969-46B6-87E8-AAFACEF59F51}">
          <x14:formula1>
            <xm:f>Formulars!$B$2:$B$4</xm:f>
          </x14:formula1>
          <xm:sqref>C10:C11 C99:C101 C61 C90:C94 C109:C112 C137:C138 C121 C63:C65 C103:C104 C131:C132 C125:C126 C70 C50:C52 C77:C80 C43:C45 C117:C118</xm:sqref>
        </x14:dataValidation>
        <x14:dataValidation type="list" allowBlank="1" showInputMessage="1" showErrorMessage="1" xr:uid="{E672067D-B7F6-4AB0-90D3-B566EE290823}">
          <x14:formula1>
            <xm:f>Formulars!$H$2:$H$6</xm:f>
          </x14:formula1>
          <xm:sqref>C82 C40:C41 C62 C76</xm:sqref>
        </x14:dataValidation>
        <x14:dataValidation type="list" allowBlank="1" showInputMessage="1" showErrorMessage="1" xr:uid="{231A0CBF-D116-4811-806A-82DA7C57B67B}">
          <x14:formula1>
            <xm:f>Formulars!$D$2:$D$4</xm:f>
          </x14:formula1>
          <xm:sqref>C53</xm:sqref>
        </x14:dataValidation>
        <x14:dataValidation type="list" allowBlank="1" showInputMessage="1" showErrorMessage="1" xr:uid="{6D2A09C7-12E7-48AE-8D99-BDB77CC01113}">
          <x14:formula1>
            <xm:f>Formulars!$E$2:$E$4</xm:f>
          </x14:formula1>
          <xm:sqref>C54</xm:sqref>
        </x14:dataValidation>
        <x14:dataValidation type="list" allowBlank="1" showInputMessage="1" showErrorMessage="1" xr:uid="{72815F4F-1102-4F1C-9B00-22DA4C68CE31}">
          <x14:formula1>
            <xm:f>Formulars!$F$2:$F$5</xm:f>
          </x14:formula1>
          <xm:sqref>C60 C81 C71</xm:sqref>
        </x14:dataValidation>
        <x14:dataValidation type="list" allowBlank="1" showInputMessage="1" showErrorMessage="1" xr:uid="{EA6A2D60-80E1-4B53-8D09-809C93948CEC}">
          <x14:formula1>
            <xm:f>Formulars!$G$2:$G$6</xm:f>
          </x14:formula1>
          <xm:sqref>C28 C102</xm:sqref>
        </x14:dataValidation>
        <x14:dataValidation type="list" allowBlank="1" showInputMessage="1" showErrorMessage="1" xr:uid="{55BD1EDB-AD4F-462A-81F6-B81FB110B6B4}">
          <x14:formula1>
            <xm:f>Formulars!$I$2:$I$6</xm:f>
          </x14:formula1>
          <xm:sqref>C119:C120</xm:sqref>
        </x14:dataValidation>
        <x14:dataValidation type="list" allowBlank="1" showInputMessage="1" showErrorMessage="1" xr:uid="{496F34BB-E515-4161-92DC-830651242C4B}">
          <x14:formula1>
            <xm:f>Formulars!$C$2:$C$4</xm:f>
          </x14:formula1>
          <xm:sqref>C55</xm:sqref>
        </x14:dataValidation>
        <x14:dataValidation type="list" allowBlank="1" showInputMessage="1" showErrorMessage="1" xr:uid="{A415F901-DC79-45EC-B61E-8D6937FF3510}">
          <x14:formula1>
            <xm:f>Industries!$A$2:$A$25</xm:f>
          </x14:formula1>
          <xm:sqref>C42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32BBB-058B-4171-B235-F9139A11F3E7}">
  <dimension ref="B1:I6"/>
  <sheetViews>
    <sheetView workbookViewId="0">
      <selection activeCell="F39" sqref="F39"/>
    </sheetView>
  </sheetViews>
  <sheetFormatPr defaultRowHeight="14.25" x14ac:dyDescent="0.45"/>
  <cols>
    <col min="3" max="3" width="12" bestFit="1" customWidth="1"/>
    <col min="4" max="4" width="19" customWidth="1"/>
    <col min="5" max="5" width="19.86328125" customWidth="1"/>
    <col min="6" max="6" width="29.59765625" customWidth="1"/>
    <col min="7" max="7" width="16.73046875" bestFit="1" customWidth="1"/>
    <col min="8" max="8" width="13.265625" bestFit="1" customWidth="1"/>
    <col min="12" max="12" width="50.59765625" bestFit="1" customWidth="1"/>
    <col min="13" max="13" width="26.3984375" customWidth="1"/>
  </cols>
  <sheetData>
    <row r="1" spans="2:9" x14ac:dyDescent="0.45">
      <c r="F1" t="s">
        <v>97</v>
      </c>
    </row>
    <row r="2" spans="2:9" x14ac:dyDescent="0.45">
      <c r="B2" t="s">
        <v>62</v>
      </c>
      <c r="C2" t="s">
        <v>98</v>
      </c>
      <c r="D2" t="s">
        <v>99</v>
      </c>
      <c r="E2" t="s">
        <v>100</v>
      </c>
      <c r="F2" t="s">
        <v>101</v>
      </c>
      <c r="G2" t="s">
        <v>65</v>
      </c>
      <c r="H2" t="s">
        <v>102</v>
      </c>
      <c r="I2" t="s">
        <v>103</v>
      </c>
    </row>
    <row r="3" spans="2:9" x14ac:dyDescent="0.45">
      <c r="B3" t="s">
        <v>13</v>
      </c>
      <c r="C3" s="1" t="s">
        <v>38</v>
      </c>
      <c r="D3" t="s">
        <v>34</v>
      </c>
      <c r="E3" s="1" t="s">
        <v>36</v>
      </c>
      <c r="F3" t="s">
        <v>41</v>
      </c>
      <c r="G3" t="s">
        <v>104</v>
      </c>
      <c r="H3" t="s">
        <v>105</v>
      </c>
      <c r="I3" t="s">
        <v>106</v>
      </c>
    </row>
    <row r="4" spans="2:9" x14ac:dyDescent="0.45">
      <c r="B4" t="s">
        <v>107</v>
      </c>
      <c r="C4" t="s">
        <v>108</v>
      </c>
      <c r="D4" t="s">
        <v>109</v>
      </c>
      <c r="E4" t="s">
        <v>110</v>
      </c>
      <c r="F4" t="s">
        <v>111</v>
      </c>
      <c r="G4" t="s">
        <v>25</v>
      </c>
      <c r="H4" t="s">
        <v>29</v>
      </c>
      <c r="I4" t="s">
        <v>29</v>
      </c>
    </row>
    <row r="5" spans="2:9" x14ac:dyDescent="0.45">
      <c r="F5" t="s">
        <v>112</v>
      </c>
      <c r="G5" t="s">
        <v>113</v>
      </c>
      <c r="H5" t="s">
        <v>114</v>
      </c>
      <c r="I5" t="s">
        <v>114</v>
      </c>
    </row>
    <row r="6" spans="2:9" x14ac:dyDescent="0.45">
      <c r="G6" t="s">
        <v>115</v>
      </c>
      <c r="H6" t="s">
        <v>116</v>
      </c>
      <c r="I6" t="s">
        <v>116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B996C-123D-4D48-B217-B17903F23214}">
  <dimension ref="A1:B25"/>
  <sheetViews>
    <sheetView workbookViewId="0">
      <selection activeCell="D11" sqref="D11"/>
    </sheetView>
  </sheetViews>
  <sheetFormatPr defaultRowHeight="14.25" x14ac:dyDescent="0.45"/>
  <cols>
    <col min="1" max="1" width="50.59765625" bestFit="1" customWidth="1"/>
    <col min="2" max="2" width="16.265625" customWidth="1"/>
  </cols>
  <sheetData>
    <row r="1" spans="1:2" x14ac:dyDescent="0.45">
      <c r="A1" s="42" t="s">
        <v>125</v>
      </c>
      <c r="B1" s="43" t="s">
        <v>148</v>
      </c>
    </row>
    <row r="2" spans="1:2" x14ac:dyDescent="0.45">
      <c r="A2" t="s">
        <v>126</v>
      </c>
      <c r="B2" s="41">
        <v>2</v>
      </c>
    </row>
    <row r="3" spans="1:2" x14ac:dyDescent="0.45">
      <c r="A3" t="s">
        <v>127</v>
      </c>
      <c r="B3" s="41">
        <v>0</v>
      </c>
    </row>
    <row r="4" spans="1:2" x14ac:dyDescent="0.45">
      <c r="A4" t="s">
        <v>128</v>
      </c>
      <c r="B4" s="41">
        <v>2</v>
      </c>
    </row>
    <row r="5" spans="1:2" x14ac:dyDescent="0.45">
      <c r="A5" t="s">
        <v>118</v>
      </c>
      <c r="B5" s="41">
        <v>1</v>
      </c>
    </row>
    <row r="6" spans="1:2" x14ac:dyDescent="0.45">
      <c r="A6" t="s">
        <v>129</v>
      </c>
      <c r="B6" s="41">
        <v>1</v>
      </c>
    </row>
    <row r="7" spans="1:2" x14ac:dyDescent="0.45">
      <c r="A7" t="s">
        <v>130</v>
      </c>
      <c r="B7" s="41">
        <v>2</v>
      </c>
    </row>
    <row r="8" spans="1:2" x14ac:dyDescent="0.45">
      <c r="A8" t="s">
        <v>131</v>
      </c>
      <c r="B8" s="41">
        <v>2</v>
      </c>
    </row>
    <row r="9" spans="1:2" x14ac:dyDescent="0.45">
      <c r="A9" t="s">
        <v>132</v>
      </c>
      <c r="B9" s="41">
        <v>1</v>
      </c>
    </row>
    <row r="10" spans="1:2" x14ac:dyDescent="0.45">
      <c r="A10" t="s">
        <v>133</v>
      </c>
      <c r="B10" s="41">
        <v>2</v>
      </c>
    </row>
    <row r="11" spans="1:2" x14ac:dyDescent="0.45">
      <c r="A11" t="s">
        <v>134</v>
      </c>
      <c r="B11" s="41">
        <v>0</v>
      </c>
    </row>
    <row r="12" spans="1:2" x14ac:dyDescent="0.45">
      <c r="A12" t="s">
        <v>135</v>
      </c>
      <c r="B12" s="41">
        <v>1</v>
      </c>
    </row>
    <row r="13" spans="1:2" x14ac:dyDescent="0.45">
      <c r="A13" t="s">
        <v>136</v>
      </c>
      <c r="B13" s="41">
        <v>2</v>
      </c>
    </row>
    <row r="14" spans="1:2" x14ac:dyDescent="0.45">
      <c r="A14" t="s">
        <v>117</v>
      </c>
      <c r="B14" s="41">
        <v>2</v>
      </c>
    </row>
    <row r="15" spans="1:2" x14ac:dyDescent="0.45">
      <c r="A15" t="s">
        <v>137</v>
      </c>
      <c r="B15" s="41">
        <v>1</v>
      </c>
    </row>
    <row r="16" spans="1:2" x14ac:dyDescent="0.45">
      <c r="A16" t="s">
        <v>138</v>
      </c>
      <c r="B16" s="41">
        <v>1</v>
      </c>
    </row>
    <row r="17" spans="1:2" x14ac:dyDescent="0.45">
      <c r="A17" t="s">
        <v>139</v>
      </c>
      <c r="B17" s="41">
        <v>0</v>
      </c>
    </row>
    <row r="18" spans="1:2" x14ac:dyDescent="0.45">
      <c r="A18" t="s">
        <v>140</v>
      </c>
      <c r="B18" s="41">
        <v>1</v>
      </c>
    </row>
    <row r="19" spans="1:2" x14ac:dyDescent="0.45">
      <c r="A19" t="s">
        <v>141</v>
      </c>
      <c r="B19" s="41">
        <v>2</v>
      </c>
    </row>
    <row r="20" spans="1:2" x14ac:dyDescent="0.45">
      <c r="A20" t="s">
        <v>142</v>
      </c>
      <c r="B20" s="41">
        <v>2</v>
      </c>
    </row>
    <row r="21" spans="1:2" x14ac:dyDescent="0.45">
      <c r="A21" t="s">
        <v>143</v>
      </c>
      <c r="B21" s="41">
        <v>2</v>
      </c>
    </row>
    <row r="22" spans="1:2" x14ac:dyDescent="0.45">
      <c r="A22" t="s">
        <v>144</v>
      </c>
      <c r="B22" s="41">
        <v>2</v>
      </c>
    </row>
    <row r="23" spans="1:2" x14ac:dyDescent="0.45">
      <c r="A23" t="s">
        <v>145</v>
      </c>
      <c r="B23" s="41">
        <v>2</v>
      </c>
    </row>
    <row r="24" spans="1:2" x14ac:dyDescent="0.45">
      <c r="A24" t="s">
        <v>146</v>
      </c>
      <c r="B24" s="41">
        <v>2</v>
      </c>
    </row>
    <row r="25" spans="1:2" x14ac:dyDescent="0.45">
      <c r="A25" t="s">
        <v>147</v>
      </c>
      <c r="B25" s="44">
        <v>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AAAE889F6767B4DA302ACBB686D4F7C" ma:contentTypeVersion="16" ma:contentTypeDescription="Create a new document." ma:contentTypeScope="" ma:versionID="d5a3dc2a68a852177f1551830205c71e">
  <xsd:schema xmlns:xsd="http://www.w3.org/2001/XMLSchema" xmlns:xs="http://www.w3.org/2001/XMLSchema" xmlns:p="http://schemas.microsoft.com/office/2006/metadata/properties" xmlns:ns2="754fae77-0efb-4c7a-aaf0-4de36e937d8e" xmlns:ns3="99dd9af9-afba-4511-8d64-a69901cd6703" targetNamespace="http://schemas.microsoft.com/office/2006/metadata/properties" ma:root="true" ma:fieldsID="7a630d6f27c221f8ed679c7b8c667cb9" ns2:_="" ns3:_="">
    <xsd:import namespace="754fae77-0efb-4c7a-aaf0-4de36e937d8e"/>
    <xsd:import namespace="99dd9af9-afba-4511-8d64-a69901cd6703"/>
    <xsd:element name="properties">
      <xsd:complexType>
        <xsd:sequence>
          <xsd:element name="documentManagement">
            <xsd:complexType>
              <xsd:all>
                <xsd:element ref="ns2:SalesStage" minOccurs="0"/>
                <xsd:element ref="ns2:CustomerFacing"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4fae77-0efb-4c7a-aaf0-4de36e937d8e" elementFormDefault="qualified">
    <xsd:import namespace="http://schemas.microsoft.com/office/2006/documentManagement/types"/>
    <xsd:import namespace="http://schemas.microsoft.com/office/infopath/2007/PartnerControls"/>
    <xsd:element name="SalesStage" ma:index="8" nillable="true" ma:displayName="Sales Stage" ma:format="Dropdown" ma:internalName="SalesStage">
      <xsd:simpleType>
        <xsd:restriction base="dms:Text">
          <xsd:maxLength value="255"/>
        </xsd:restriction>
      </xsd:simpleType>
    </xsd:element>
    <xsd:element name="CustomerFacing" ma:index="9" nillable="true" ma:displayName="Customer Facing" ma:default="1" ma:format="Dropdown" ma:internalName="CustomerFacing">
      <xsd:simpleType>
        <xsd:restriction base="dms:Boolea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57f0b12-2654-486e-b8d1-01e1b8db38d1"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9dd9af9-afba-4511-8d64-a69901cd6703"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a9a96b81-cf13-4867-911b-2120f6688632}" ma:internalName="TaxCatchAll" ma:showField="CatchAllData" ma:web="99dd9af9-afba-4511-8d64-a69901cd6703">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74B3C8-7778-49E3-B291-B97D759D2121}">
  <ds:schemaRefs>
    <ds:schemaRef ds:uri="http://schemas.microsoft.com/sharepoint/v3/contenttype/forms"/>
  </ds:schemaRefs>
</ds:datastoreItem>
</file>

<file path=customXml/itemProps2.xml><?xml version="1.0" encoding="utf-8"?>
<ds:datastoreItem xmlns:ds="http://schemas.openxmlformats.org/officeDocument/2006/customXml" ds:itemID="{3F7FE30B-A6D7-4943-BF2B-01A3AFF9FF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4fae77-0efb-4c7a-aaf0-4de36e937d8e"/>
    <ds:schemaRef ds:uri="99dd9af9-afba-4511-8d64-a69901cd67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FTQ</vt:lpstr>
      <vt:lpstr>Formulars</vt:lpstr>
      <vt:lpstr>Industries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Johannes Hangl</dc:creator>
  <cp:keywords/>
  <dc:description/>
  <cp:lastModifiedBy>Johannes Hangl</cp:lastModifiedBy>
  <cp:revision/>
  <dcterms:created xsi:type="dcterms:W3CDTF">2015-06-05T18:17:20Z</dcterms:created>
  <dcterms:modified xsi:type="dcterms:W3CDTF">2024-07-27T05:35:05Z</dcterms:modified>
  <cp:category/>
  <cp:contentStatus/>
</cp:coreProperties>
</file>